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30" yWindow="-150" windowWidth="19035" windowHeight="6945" tabRatio="945" firstSheet="19" activeTab="27"/>
  </bookViews>
  <sheets>
    <sheet name="Introduction" sheetId="1" r:id="rId1"/>
    <sheet name="User Guide" sheetId="53" r:id="rId2"/>
    <sheet name="Community Overiew" sheetId="6" r:id="rId3"/>
    <sheet name="Curbside Frequency" sheetId="21" r:id="rId4"/>
    <sheet name="Yard Trimming Overview" sheetId="41" r:id="rId5"/>
    <sheet name="Yard Trimming Overview SPT" sheetId="46" r:id="rId6"/>
    <sheet name="Refuse Overview" sheetId="44" r:id="rId7"/>
    <sheet name="Refuse Composition" sheetId="12" r:id="rId8"/>
    <sheet name="Targeted Organics Tonnage" sheetId="47" r:id="rId9"/>
    <sheet name="Participation Rate" sheetId="29" r:id="rId10"/>
    <sheet name="Capture Rate" sheetId="32" r:id="rId11"/>
    <sheet name="Tons per Year" sheetId="33" r:id="rId12"/>
    <sheet name="Collector" sheetId="73" r:id="rId13"/>
    <sheet name="Operational Impacts" sheetId="9" r:id="rId14"/>
    <sheet name="Equipment Impacts" sheetId="36" r:id="rId15"/>
    <sheet name="Personnel Impacts" sheetId="34" r:id="rId16"/>
    <sheet name="Fuel Impact" sheetId="74" r:id="rId17"/>
    <sheet name="Fuel Impact YT" sheetId="56" r:id="rId18"/>
    <sheet name="Fuel Impact NoYT" sheetId="75" r:id="rId19"/>
    <sheet name="Other Financial Impacts" sheetId="37" r:id="rId20"/>
    <sheet name="WARM Model" sheetId="38" r:id="rId21"/>
    <sheet name="Summary" sheetId="48" r:id="rId22"/>
    <sheet name="Results Comp of Organics" sheetId="61" r:id="rId23"/>
    <sheet name="Results Tonnage" sheetId="59" r:id="rId24"/>
    <sheet name="Results Financial" sheetId="49" r:id="rId25"/>
    <sheet name="Results GHG" sheetId="52" r:id="rId26"/>
    <sheet name="Program Summaries" sheetId="55" r:id="rId27"/>
    <sheet name="Acknowledgement" sheetId="57" r:id="rId28"/>
  </sheets>
  <definedNames>
    <definedName name="as">'Refuse Overview'!$B$56:$B$58</definedName>
    <definedName name="_xlnm.Print_Area" localSheetId="27">Acknowledgement!$A$1:$T$46</definedName>
    <definedName name="_xlnm.Print_Area" localSheetId="10">'Capture Rate'!$A$1:$T$68</definedName>
    <definedName name="_xlnm.Print_Area" localSheetId="12">Collector!$A$1:$R$35</definedName>
    <definedName name="_xlnm.Print_Area" localSheetId="2">'Community Overiew'!$A$1:$S$35</definedName>
    <definedName name="_xlnm.Print_Area" localSheetId="3">'Curbside Frequency'!$A$1:$O$35</definedName>
    <definedName name="_xlnm.Print_Area" localSheetId="14">'Equipment Impacts'!$A$1:$U$46</definedName>
    <definedName name="_xlnm.Print_Area" localSheetId="16">'Fuel Impact'!$A$1:$T$35</definedName>
    <definedName name="_xlnm.Print_Area" localSheetId="18">'Fuel Impact NoYT'!$A$1:$S$35</definedName>
    <definedName name="_xlnm.Print_Area" localSheetId="17">'Fuel Impact YT'!$A$1:$S$46</definedName>
    <definedName name="_xlnm.Print_Area" localSheetId="0">Introduction!$A$1:$S$43</definedName>
    <definedName name="_xlnm.Print_Area" localSheetId="13">'Operational Impacts'!$A$1:$S$51</definedName>
    <definedName name="_xlnm.Print_Area" localSheetId="19">'Other Financial Impacts'!$A$1:$S$45</definedName>
    <definedName name="_xlnm.Print_Area" localSheetId="9">'Participation Rate'!$A$1:$S$36</definedName>
    <definedName name="_xlnm.Print_Area" localSheetId="15">'Personnel Impacts'!$A$1:$P$49</definedName>
    <definedName name="_xlnm.Print_Area" localSheetId="26">'Program Summaries'!$A$1:$L$67</definedName>
    <definedName name="_xlnm.Print_Area" localSheetId="7">'Refuse Composition'!$A$1:$U$50</definedName>
    <definedName name="_xlnm.Print_Area" localSheetId="6">'Refuse Overview'!$A$1:$S$54</definedName>
    <definedName name="_xlnm.Print_Area" localSheetId="22">'Results Comp of Organics'!$A$1:$S$46</definedName>
    <definedName name="_xlnm.Print_Area" localSheetId="24">'Results Financial'!$A$1:$S$50</definedName>
    <definedName name="_xlnm.Print_Area" localSheetId="25">'Results GHG'!$A$1:$T$38</definedName>
    <definedName name="_xlnm.Print_Area" localSheetId="23">'Results Tonnage'!$A$1:$S$48</definedName>
    <definedName name="_xlnm.Print_Area" localSheetId="21">Summary!$A$1:$S$47</definedName>
    <definedName name="_xlnm.Print_Area" localSheetId="8">'Targeted Organics Tonnage'!$A$1:$R$41</definedName>
    <definedName name="_xlnm.Print_Area" localSheetId="11">'Tons per Year'!$A$1:$S$49</definedName>
    <definedName name="_xlnm.Print_Area" localSheetId="1">'User Guide'!$A$1:$S$65</definedName>
    <definedName name="_xlnm.Print_Area" localSheetId="20">'WARM Model'!$A$1:$S$35</definedName>
    <definedName name="_xlnm.Print_Area" localSheetId="4">'Yard Trimming Overview'!$A$1:$S$35</definedName>
    <definedName name="_xlnm.Print_Area" localSheetId="5">'Yard Trimming Overview SPT'!$A$1:$N$41</definedName>
    <definedName name="ProgramType" localSheetId="12">Collector!$B$37:$B$39</definedName>
    <definedName name="ProgramType" localSheetId="3">'Curbside Frequency'!#REF!</definedName>
    <definedName name="ProgramType" localSheetId="9">'Participation Rate'!#REF!</definedName>
    <definedName name="ProgramType" localSheetId="6">'Refuse Overview'!#REF!</definedName>
    <definedName name="ProgramType" localSheetId="4">'Yard Trimming Overview'!$B$37:$B$38</definedName>
    <definedName name="ProgramType" localSheetId="5">'Yard Trimming Overview SPT'!$B$42:$B$43</definedName>
    <definedName name="ProgramType">'Community Overiew'!$B$37:$B$38</definedName>
    <definedName name="terry">'Refuse Overview'!$B$56:$B$58</definedName>
    <definedName name="u" localSheetId="27">#REF!</definedName>
    <definedName name="u" localSheetId="12">#REF!</definedName>
    <definedName name="u" localSheetId="16">#REF!</definedName>
    <definedName name="u" localSheetId="18">#REF!</definedName>
    <definedName name="u" localSheetId="17">#REF!</definedName>
    <definedName name="u" localSheetId="26">#REF!</definedName>
    <definedName name="u" localSheetId="22">#REF!</definedName>
    <definedName name="u" localSheetId="23">#REF!</definedName>
    <definedName name="u">#REF!</definedName>
    <definedName name="universalsub" localSheetId="27">#REF!</definedName>
    <definedName name="universalsub" localSheetId="12">#REF!</definedName>
    <definedName name="universalsub" localSheetId="16">#REF!</definedName>
    <definedName name="universalsub" localSheetId="18">#REF!</definedName>
    <definedName name="universalsub" localSheetId="17">#REF!</definedName>
    <definedName name="universalsub" localSheetId="26">#REF!</definedName>
    <definedName name="universalsub" localSheetId="22">#REF!</definedName>
    <definedName name="universalsub" localSheetId="25">#REF!</definedName>
    <definedName name="universalsub" localSheetId="23">#REF!</definedName>
    <definedName name="universalsub" localSheetId="1">#REF!</definedName>
    <definedName name="universalsub">#REF!</definedName>
    <definedName name="UniversalSubscription" localSheetId="27">#REF!</definedName>
    <definedName name="UniversalSubscription" localSheetId="12">#REF!</definedName>
    <definedName name="UniversalSubscription" localSheetId="3">'Curbside Frequency'!$B$37:$B$39</definedName>
    <definedName name="UniversalSubscription" localSheetId="14">#REF!</definedName>
    <definedName name="UniversalSubscription" localSheetId="16">#REF!</definedName>
    <definedName name="UniversalSubscription" localSheetId="18">#REF!</definedName>
    <definedName name="UniversalSubscription" localSheetId="17">#REF!</definedName>
    <definedName name="UniversalSubscription" localSheetId="19">#REF!</definedName>
    <definedName name="UniversalSubscription" localSheetId="9">'Participation Rate'!$B$38:$B$39</definedName>
    <definedName name="UniversalSubscription" localSheetId="15">#REF!</definedName>
    <definedName name="UniversalSubscription" localSheetId="26">#REF!</definedName>
    <definedName name="UniversalSubscription" localSheetId="6">'Refuse Overview'!$B$56:$B$58</definedName>
    <definedName name="UniversalSubscription" localSheetId="22">#REF!</definedName>
    <definedName name="UniversalSubscription" localSheetId="24">#REF!</definedName>
    <definedName name="UniversalSubscription" localSheetId="25">#REF!</definedName>
    <definedName name="UniversalSubscription" localSheetId="23">#REF!</definedName>
    <definedName name="UniversalSubscription" localSheetId="21">#REF!</definedName>
    <definedName name="UniversalSubscription" localSheetId="8">#REF!</definedName>
    <definedName name="UniversalSubscription" localSheetId="11">#REF!</definedName>
    <definedName name="UniversalSubscription" localSheetId="1">#REF!</definedName>
    <definedName name="UniversalSubscription" localSheetId="20">#REF!</definedName>
    <definedName name="UniversalSubscription" localSheetId="4">#REF!</definedName>
    <definedName name="UniversalSubscription" localSheetId="5">#REF!</definedName>
    <definedName name="UniversalSubscription">#REF!</definedName>
  </definedNames>
  <calcPr calcId="125725" iterate="1"/>
</workbook>
</file>

<file path=xl/calcChain.xml><?xml version="1.0" encoding="utf-8"?>
<calcChain xmlns="http://schemas.openxmlformats.org/spreadsheetml/2006/main">
  <c r="I21" i="12"/>
  <c r="I36" i="36"/>
  <c r="V22" l="1"/>
  <c r="G22" s="1"/>
  <c r="O18" i="75"/>
  <c r="O24" s="1"/>
  <c r="O29" i="56"/>
  <c r="O36" s="1"/>
  <c r="O28" i="75" l="1"/>
  <c r="T29" i="49" s="1"/>
  <c r="O23" i="74"/>
  <c r="D19"/>
  <c r="N18" i="38"/>
  <c r="N23" i="48"/>
  <c r="N21"/>
  <c r="N19"/>
  <c r="O11" i="33"/>
  <c r="O9"/>
  <c r="T22" i="29"/>
  <c r="U15" i="61"/>
  <c r="O15" s="1"/>
  <c r="Z17" i="32"/>
  <c r="V24" i="36"/>
  <c r="G24" s="1"/>
  <c r="D21" i="56"/>
  <c r="I23" i="12"/>
  <c r="M28" i="34"/>
  <c r="M30"/>
  <c r="M32"/>
  <c r="M34"/>
  <c r="M36"/>
  <c r="M38"/>
  <c r="I40"/>
  <c r="S25"/>
  <c r="R26"/>
  <c r="V13" i="33" l="1"/>
  <c r="O13" s="1"/>
  <c r="O40" i="56"/>
  <c r="T27" i="49" s="1"/>
  <c r="T31" s="1"/>
  <c r="M40" i="34"/>
  <c r="N12" i="52"/>
  <c r="N14"/>
  <c r="N16"/>
  <c r="O13" i="44"/>
  <c r="N27" i="49" l="1"/>
  <c r="N17"/>
  <c r="N31" i="37"/>
  <c r="N27"/>
  <c r="N25"/>
  <c r="G41" i="48"/>
  <c r="D37"/>
  <c r="N39"/>
  <c r="M39"/>
  <c r="H39"/>
  <c r="G39"/>
  <c r="D39"/>
  <c r="H37"/>
  <c r="G37"/>
  <c r="N35"/>
  <c r="M35"/>
  <c r="H35"/>
  <c r="G35"/>
  <c r="G33"/>
  <c r="K36" i="36"/>
  <c r="O36"/>
  <c r="N15" i="49" s="1"/>
  <c r="S26" i="36"/>
  <c r="S24"/>
  <c r="S22"/>
  <c r="S28" l="1"/>
  <c r="N13" i="49" s="1"/>
  <c r="G38" i="33" l="1"/>
  <c r="G36"/>
  <c r="G32"/>
  <c r="G30"/>
  <c r="G28"/>
  <c r="L33" i="12"/>
  <c r="L35" s="1"/>
  <c r="O23"/>
  <c r="R23" s="1"/>
  <c r="O25"/>
  <c r="K32" i="33" s="1"/>
  <c r="V27" i="12"/>
  <c r="V25"/>
  <c r="V23"/>
  <c r="O16" i="44"/>
  <c r="Q32" i="33" l="1"/>
  <c r="R25" i="12"/>
  <c r="K30" i="33"/>
  <c r="N32"/>
  <c r="N30"/>
  <c r="Q30"/>
  <c r="K22" i="36"/>
  <c r="J14" i="46"/>
  <c r="N27" i="48"/>
  <c r="N25"/>
  <c r="T18" i="47" l="1"/>
  <c r="K18" s="1"/>
  <c r="D18" i="9"/>
  <c r="D16"/>
  <c r="T16"/>
  <c r="K24" i="33"/>
  <c r="K22"/>
  <c r="N22" l="1"/>
  <c r="Q22"/>
  <c r="N18" i="47"/>
  <c r="O37" i="12"/>
  <c r="N17" i="48"/>
  <c r="R30" i="34"/>
  <c r="R31" s="1"/>
  <c r="R28"/>
  <c r="U33" i="32"/>
  <c r="V33"/>
  <c r="U35"/>
  <c r="V35"/>
  <c r="U37"/>
  <c r="V37"/>
  <c r="U39"/>
  <c r="V39"/>
  <c r="U41"/>
  <c r="V41"/>
  <c r="U43"/>
  <c r="V43"/>
  <c r="U45"/>
  <c r="V45"/>
  <c r="U47"/>
  <c r="V47"/>
  <c r="D36" i="55"/>
  <c r="E17"/>
  <c r="F17"/>
  <c r="J17"/>
  <c r="I17"/>
  <c r="H17"/>
  <c r="V31" i="12"/>
  <c r="O31"/>
  <c r="O29"/>
  <c r="O27"/>
  <c r="O21"/>
  <c r="R21" s="1"/>
  <c r="J18" i="46"/>
  <c r="K26" i="33" l="1"/>
  <c r="N26"/>
  <c r="L16" i="9" s="1"/>
  <c r="K38" i="33"/>
  <c r="Q38"/>
  <c r="N38"/>
  <c r="O33" i="12"/>
  <c r="N28" i="33"/>
  <c r="Q36"/>
  <c r="K36"/>
  <c r="N36"/>
  <c r="Q34"/>
  <c r="N34"/>
  <c r="K34"/>
  <c r="N29" i="49"/>
  <c r="R29" i="12"/>
  <c r="I47" i="32" s="1"/>
  <c r="L47" s="1"/>
  <c r="Q26" i="33"/>
  <c r="O16" i="9" s="1"/>
  <c r="I39" i="32"/>
  <c r="R39" s="1"/>
  <c r="I37"/>
  <c r="O37" s="1"/>
  <c r="I35"/>
  <c r="O35" s="1"/>
  <c r="I43"/>
  <c r="O43" s="1"/>
  <c r="I31"/>
  <c r="R31" s="1"/>
  <c r="K28" i="33"/>
  <c r="Q28"/>
  <c r="R27" i="12"/>
  <c r="I45" i="32" s="1"/>
  <c r="R45" s="1"/>
  <c r="I33"/>
  <c r="R33" s="1"/>
  <c r="I41"/>
  <c r="R41" s="1"/>
  <c r="R31" i="12"/>
  <c r="I49" i="32" s="1"/>
  <c r="R49" s="1"/>
  <c r="I29"/>
  <c r="L29" s="1"/>
  <c r="O29" s="1"/>
  <c r="R29" s="1"/>
  <c r="N13" i="48"/>
  <c r="N11"/>
  <c r="K29" i="9"/>
  <c r="X20" i="32"/>
  <c r="V29" i="12"/>
  <c r="V21"/>
  <c r="U19" i="61" l="1"/>
  <c r="Q15" s="1"/>
  <c r="I16" i="9"/>
  <c r="O14" i="56" s="1"/>
  <c r="P28" i="9"/>
  <c r="P36" s="1"/>
  <c r="N40" i="33"/>
  <c r="Q40"/>
  <c r="R37" i="32"/>
  <c r="L45"/>
  <c r="L31"/>
  <c r="L39"/>
  <c r="L37"/>
  <c r="O39"/>
  <c r="O31"/>
  <c r="R35"/>
  <c r="L35"/>
  <c r="L43"/>
  <c r="O41"/>
  <c r="L41"/>
  <c r="L49"/>
  <c r="N31" i="49"/>
  <c r="O49" i="32"/>
  <c r="O33"/>
  <c r="L33"/>
  <c r="O45"/>
  <c r="R43"/>
  <c r="R47"/>
  <c r="O47"/>
  <c r="N15" i="48"/>
  <c r="N16" i="37"/>
  <c r="N21" i="49" s="1"/>
  <c r="U36" i="33"/>
  <c r="T36"/>
  <c r="U34"/>
  <c r="T34"/>
  <c r="U32"/>
  <c r="T32"/>
  <c r="R29" i="34" l="1"/>
  <c r="G30" s="1"/>
  <c r="G28" l="1"/>
  <c r="G32"/>
  <c r="N11" i="49"/>
  <c r="I33" i="12"/>
  <c r="I35" s="1"/>
  <c r="G40" i="34" l="1"/>
  <c r="K20" i="47"/>
  <c r="K22" s="1"/>
  <c r="U14" i="61"/>
  <c r="O13" s="1"/>
  <c r="O17" s="1"/>
  <c r="U15" i="59"/>
  <c r="N20" i="47" l="1"/>
  <c r="N22" s="1"/>
  <c r="N10" s="1"/>
  <c r="O35" i="12"/>
  <c r="L18" i="9"/>
  <c r="K40" i="33"/>
  <c r="U18" i="61" s="1"/>
  <c r="O18" i="9"/>
  <c r="N14" i="59"/>
  <c r="U16"/>
  <c r="N16" s="1"/>
  <c r="R33" i="12"/>
  <c r="R37"/>
  <c r="I18" i="9" l="1"/>
  <c r="U19" i="59"/>
  <c r="U20" s="1"/>
  <c r="N18"/>
  <c r="R35" i="12"/>
  <c r="I51" i="32"/>
  <c r="O17" i="56" l="1"/>
  <c r="O13" i="74"/>
  <c r="O16" s="1"/>
  <c r="R51" i="32"/>
  <c r="L51"/>
  <c r="L53" s="1"/>
  <c r="O51"/>
  <c r="I53"/>
  <c r="Q42" i="33"/>
  <c r="O20" i="9" s="1"/>
  <c r="R53" i="32" l="1"/>
  <c r="O53"/>
  <c r="K42" i="33"/>
  <c r="N42"/>
  <c r="L20" i="9" s="1"/>
  <c r="I20" l="1"/>
  <c r="P22" s="1"/>
  <c r="J14" i="37" l="1"/>
  <c r="H29" l="1"/>
  <c r="N29" s="1"/>
  <c r="N33" i="49" s="1"/>
  <c r="N14" i="37"/>
  <c r="N18" s="1"/>
  <c r="N19" i="49" s="1"/>
  <c r="N35"/>
  <c r="N37" l="1"/>
  <c r="N33" i="37"/>
  <c r="N23" i="49"/>
  <c r="N45" l="1"/>
  <c r="N41"/>
  <c r="N43"/>
  <c r="P14" i="59"/>
  <c r="Q13" i="61" s="1"/>
  <c r="Q17" s="1"/>
  <c r="P16" i="59"/>
  <c r="P18" l="1"/>
</calcChain>
</file>

<file path=xl/sharedStrings.xml><?xml version="1.0" encoding="utf-8"?>
<sst xmlns="http://schemas.openxmlformats.org/spreadsheetml/2006/main" count="977" uniqueCount="528">
  <si>
    <t>1.</t>
  </si>
  <si>
    <t>2.</t>
  </si>
  <si>
    <t>3.</t>
  </si>
  <si>
    <t>Other Organics</t>
  </si>
  <si>
    <t xml:space="preserve">   Newspaper</t>
  </si>
  <si>
    <t xml:space="preserve">   Corrugated Cardboard</t>
  </si>
  <si>
    <t xml:space="preserve">   Paperboard</t>
  </si>
  <si>
    <t xml:space="preserve">   Magazine/Glossy</t>
  </si>
  <si>
    <t xml:space="preserve">   Mixed (Other Recyclable) </t>
  </si>
  <si>
    <t xml:space="preserve">   Wood (non-C&amp;D)</t>
  </si>
  <si>
    <t xml:space="preserve">   Food Scraps</t>
  </si>
  <si>
    <t xml:space="preserve">   Yard Trimmings</t>
  </si>
  <si>
    <t xml:space="preserve">Please identify the total number of households in your community. </t>
  </si>
  <si>
    <t>A</t>
  </si>
  <si>
    <t>Previous Page</t>
  </si>
  <si>
    <t>Next Page</t>
  </si>
  <si>
    <t>Base fee</t>
  </si>
  <si>
    <t>Additional fee</t>
  </si>
  <si>
    <t>Program Summaries</t>
  </si>
  <si>
    <t>Drop-off Program</t>
  </si>
  <si>
    <t>Yes</t>
  </si>
  <si>
    <t>No</t>
  </si>
  <si>
    <t>Please select the following link.</t>
  </si>
  <si>
    <t xml:space="preserve">   Other (Non-recyclable paper)</t>
  </si>
  <si>
    <t xml:space="preserve">   Other Organics</t>
  </si>
  <si>
    <t>Food Scraps</t>
  </si>
  <si>
    <t xml:space="preserve">   Total Tons per Year</t>
  </si>
  <si>
    <t xml:space="preserve">  Total Households</t>
  </si>
  <si>
    <t>4.</t>
  </si>
  <si>
    <t>TOTAL</t>
  </si>
  <si>
    <t>Based on the assumed participation rate of:</t>
  </si>
  <si>
    <t>Total Pounds Generated</t>
  </si>
  <si>
    <t>per Participating Household</t>
  </si>
  <si>
    <t xml:space="preserve">2.   </t>
  </si>
  <si>
    <t>b</t>
  </si>
  <si>
    <t>Every Week</t>
  </si>
  <si>
    <t>Every Other Week</t>
  </si>
  <si>
    <t>Per Collection Assumption</t>
  </si>
  <si>
    <t>Total Households</t>
  </si>
  <si>
    <t xml:space="preserve">3.   </t>
  </si>
  <si>
    <t>Driver</t>
  </si>
  <si>
    <t>(including benefits)</t>
  </si>
  <si>
    <t>Total</t>
  </si>
  <si>
    <t>Collector</t>
  </si>
  <si>
    <t>Enforcement Officer</t>
  </si>
  <si>
    <t>Public Education Officer</t>
  </si>
  <si>
    <t>Other Personnel</t>
  </si>
  <si>
    <t xml:space="preserve">Total </t>
  </si>
  <si>
    <t xml:space="preserve">1.   </t>
  </si>
  <si>
    <t>per Unit</t>
  </si>
  <si>
    <t>Other Equipment</t>
  </si>
  <si>
    <t>Units</t>
  </si>
  <si>
    <t>Per Unit</t>
  </si>
  <si>
    <t>Mulch/Compost Revenues</t>
  </si>
  <si>
    <t>Other Costs</t>
  </si>
  <si>
    <t xml:space="preserve">Please complete the EPA Waste Reduction Model (WARM) located at </t>
  </si>
  <si>
    <t xml:space="preserve">http://www.epa.gov/climatechange/wycd/waste/calculators/Warm_home.html </t>
  </si>
  <si>
    <t>Upon completion of the WARM, please enter the result in following results below:</t>
  </si>
  <si>
    <t>What is the Residential Source Separated Organics Collection Performance Model?</t>
  </si>
  <si>
    <t xml:space="preserve">Assistance </t>
  </si>
  <si>
    <t>Start Residential SSO Collection Performance Model</t>
  </si>
  <si>
    <t>Residential Source Separated Organics Collection Performance Model - User Guide</t>
  </si>
  <si>
    <t>Yes Separate Yard Trimmings Collection</t>
  </si>
  <si>
    <t xml:space="preserve">No Separate Yard Trimmings Collection </t>
  </si>
  <si>
    <t>Collected with the Residential SSO Collection Program</t>
  </si>
  <si>
    <t>Yard Trimmings</t>
  </si>
  <si>
    <t>Collection Frequency:</t>
  </si>
  <si>
    <t>Disposal Cost Avoidance</t>
  </si>
  <si>
    <t xml:space="preserve">4.   </t>
  </si>
  <si>
    <t>5.</t>
  </si>
  <si>
    <t>Estimated Participation Rate:</t>
  </si>
  <si>
    <t>6.</t>
  </si>
  <si>
    <t xml:space="preserve">Costs </t>
  </si>
  <si>
    <t>NA</t>
  </si>
  <si>
    <t xml:space="preserve">How do I get started?  </t>
  </si>
  <si>
    <t xml:space="preserve">What information do I need prior to starting the Residential SSO Collection Performance Model?  </t>
  </si>
  <si>
    <t xml:space="preserve">Prior to starting the Residential SSO Collection Performance Model, users should gather the following information: </t>
  </si>
  <si>
    <t xml:space="preserve">Residential Source Separated Organics Collection Performance Model </t>
  </si>
  <si>
    <t xml:space="preserve">Please print this worksheet then select the following link. </t>
  </si>
  <si>
    <t xml:space="preserve">  Yard Trimmings</t>
  </si>
  <si>
    <t>Residential Source Separated Organics Collection Performance Model - Program Summaries</t>
  </si>
  <si>
    <t xml:space="preserve">Yard Trimmings Currently Collected Separately </t>
  </si>
  <si>
    <t>Other Organics Currently Disposed</t>
  </si>
  <si>
    <t>100% Yard Trimmings and</t>
  </si>
  <si>
    <t>75% Yard Trimmings and</t>
  </si>
  <si>
    <t>Other Organics Currently Disposed Subtotal</t>
  </si>
  <si>
    <t xml:space="preserve">http://www.dca.ga.gov/dcawss/query/default.asp </t>
  </si>
  <si>
    <t>Mulch/Compost Savings</t>
  </si>
  <si>
    <t>Employees</t>
  </si>
  <si>
    <t xml:space="preserve">   Miles</t>
  </si>
  <si>
    <t>Please estimate the cost per gallon for fuel.</t>
  </si>
  <si>
    <t>Fuel Costs</t>
  </si>
  <si>
    <t>Fuel Savings</t>
  </si>
  <si>
    <t>1.  Units for Processing Costs and Disposal Cost Avoidance based on estimated tons diverted.</t>
  </si>
  <si>
    <t>Personnel Costs</t>
  </si>
  <si>
    <t>Joseph Dunlop, Georgia Department of Community Affairs</t>
  </si>
  <si>
    <t>Gloria Hardegree, Georgia Recycling Coalition</t>
  </si>
  <si>
    <t>Hennepin County, Minnesota</t>
  </si>
  <si>
    <t>Cedar Rapids, Iowa</t>
  </si>
  <si>
    <t xml:space="preserve">Olympia, Washington </t>
  </si>
  <si>
    <t>Cambridge, Massachusetts</t>
  </si>
  <si>
    <t>Hennepin County, MN</t>
  </si>
  <si>
    <t xml:space="preserve">Local Government </t>
  </si>
  <si>
    <t>Website</t>
  </si>
  <si>
    <t>Curbside Program/ Drop-off Program</t>
  </si>
  <si>
    <t>Cedar Rapids, IA</t>
  </si>
  <si>
    <t>Olympia, WA</t>
  </si>
  <si>
    <t>Cambridge, MA</t>
  </si>
  <si>
    <t xml:space="preserve">http://hennepin.us/portal/site/HennepinUS/menuitem.b1ab75471750e40fa01dfb47ccf06498/?vgnextoid=80105b40aabb4210VgnVCM10000049114689RCRD </t>
  </si>
  <si>
    <t xml:space="preserve">http://www.cedar-rapids.org/resident-resources/utilities/solidwaste/yardwaste/Pages/default.aspx </t>
  </si>
  <si>
    <t xml:space="preserve">http://www.ci.sanmateo.ca.us/index.aspx?nid=2076 </t>
  </si>
  <si>
    <t xml:space="preserve">http://www.bouldercolorado.gov/index.php?option=com_content&amp;view=article&amp;id=2932&amp;Itemid=930 </t>
  </si>
  <si>
    <t xml:space="preserve">http://www.statecollegepa.us/index.aspx?nid=1322 </t>
  </si>
  <si>
    <t xml:space="preserve">http://olympiawa.gov/en/city-utilities/garbage-and-recycling/at-home.aspx </t>
  </si>
  <si>
    <t xml:space="preserve">http://www.ci.cambridge.ma.us/theworks/ourservices/recyclingandtrash/faqrecyclingandrubbish/compostingquestions/organicsdropofffaq.aspx </t>
  </si>
  <si>
    <t>State College, PA</t>
  </si>
  <si>
    <t xml:space="preserve">Curbside Program </t>
  </si>
  <si>
    <t>Program Start Date</t>
  </si>
  <si>
    <t>January 2011</t>
  </si>
  <si>
    <t>August 2008</t>
  </si>
  <si>
    <t>January 2010</t>
  </si>
  <si>
    <t>February 2008</t>
  </si>
  <si>
    <t>Number of Total Households</t>
  </si>
  <si>
    <t>Number of Households with Access</t>
  </si>
  <si>
    <t>[2]</t>
  </si>
  <si>
    <t>Participation Rate</t>
  </si>
  <si>
    <t>General</t>
  </si>
  <si>
    <t>Materials Accepted</t>
  </si>
  <si>
    <t>Dairy</t>
  </si>
  <si>
    <t>Meats</t>
  </si>
  <si>
    <t>Compostable Paper</t>
  </si>
  <si>
    <t>Compostable Cups and Utensils</t>
  </si>
  <si>
    <t>Compostable Bags</t>
  </si>
  <si>
    <t>Other</t>
  </si>
  <si>
    <t>Waxed OCC and Polycoated Paper Cartons</t>
  </si>
  <si>
    <t>Plain paper plates, napkins &amp; paper towels, Dryer lint &amp; human or pet hair</t>
  </si>
  <si>
    <t>Waxed OCC</t>
  </si>
  <si>
    <t>Yes (excludes leaves and grass)</t>
  </si>
  <si>
    <t>Yes (excludes cutlery)</t>
  </si>
  <si>
    <t xml:space="preserve">No </t>
  </si>
  <si>
    <t>Equipment</t>
  </si>
  <si>
    <t>Type of Collection Truck</t>
  </si>
  <si>
    <t>Fully and Semi-automated</t>
  </si>
  <si>
    <t>Fully-automated</t>
  </si>
  <si>
    <t>Number of Routes</t>
  </si>
  <si>
    <t>Size of Carts</t>
  </si>
  <si>
    <t>68 gallons</t>
  </si>
  <si>
    <t>35-95 gallons</t>
  </si>
  <si>
    <t>35 gallon with insert to reduce to 20 gallons</t>
  </si>
  <si>
    <t>32 gallon minimum</t>
  </si>
  <si>
    <t>96 gallon</t>
  </si>
  <si>
    <t>30-32 gallon typically</t>
  </si>
  <si>
    <t>Kitchen Food Scrap Bins Provided</t>
  </si>
  <si>
    <t>Cost per Food Scrap Bin</t>
  </si>
  <si>
    <t>Cost per Cart</t>
  </si>
  <si>
    <t>Collection Frequency and Quantity</t>
  </si>
  <si>
    <t xml:space="preserve">Collection Frequency </t>
  </si>
  <si>
    <t>1x per week</t>
  </si>
  <si>
    <t>14,000-16,000</t>
  </si>
  <si>
    <t xml:space="preserve">2x per week in summer and 1x per week remainder of year </t>
  </si>
  <si>
    <t>Processing Information</t>
  </si>
  <si>
    <t>Description of Processing</t>
  </si>
  <si>
    <t>Windrows</t>
  </si>
  <si>
    <t>Processing Fee per Ton</t>
  </si>
  <si>
    <t xml:space="preserve">Processing Revenues </t>
  </si>
  <si>
    <t>Included in Collection Cost</t>
  </si>
  <si>
    <t>Free Compost for Residents</t>
  </si>
  <si>
    <t>$13 per CY or $3 for 2 cubic ft bag ($69,644 total in CY 2010)</t>
  </si>
  <si>
    <t>$3.50-$5.00</t>
  </si>
  <si>
    <t>Included in Solid Waste Fee</t>
  </si>
  <si>
    <t>Semi-automated</t>
  </si>
  <si>
    <t xml:space="preserve">     program no longer requires households to sign up for the program.</t>
  </si>
  <si>
    <t>3.   The Residential SSO collection program for State College, PA is being amended to include dairy and meats to be accepted materials.</t>
  </si>
  <si>
    <t xml:space="preserve">4.  Kitchen food scrap bins were provided by Hennepin County, MN as part of the 1st pilot program.  Food scrap bins are no longer provided as part of the program.   </t>
  </si>
  <si>
    <t xml:space="preserve">1.  Residential SSO collection is included in the base service for Cedar Rapids, IA and San Mateo, CA.  The number of participating households for Cambridge, MA is based upon households that signed up for the program upon the start date; however, the </t>
  </si>
  <si>
    <t>Aerated static pile</t>
  </si>
  <si>
    <t>Costs</t>
  </si>
  <si>
    <t xml:space="preserve">What are source separated organics (SSO)?  </t>
  </si>
  <si>
    <t>The following defined terms are used in the Residential SSO Collection Performance Model.</t>
  </si>
  <si>
    <t xml:space="preserve">     Input</t>
  </si>
  <si>
    <t xml:space="preserve">     Output</t>
  </si>
  <si>
    <t xml:space="preserve">     Error</t>
  </si>
  <si>
    <t>Automated Side Loader</t>
  </si>
  <si>
    <t xml:space="preserve">Rear Loader with Tippers (semi-automated) </t>
  </si>
  <si>
    <t>Rear Loader without Tippers (manual)</t>
  </si>
  <si>
    <t>User Guide</t>
  </si>
  <si>
    <t>in Community</t>
  </si>
  <si>
    <t xml:space="preserve">  Households</t>
  </si>
  <si>
    <t>Assumed Recovery Rate</t>
  </si>
  <si>
    <r>
      <t>Identified Above</t>
    </r>
    <r>
      <rPr>
        <b/>
        <vertAlign val="superscript"/>
        <sz val="11"/>
        <color theme="1"/>
        <rFont val="Times New Roman"/>
        <family val="1"/>
      </rPr>
      <t>2</t>
    </r>
  </si>
  <si>
    <r>
      <t>50% Other Organics</t>
    </r>
    <r>
      <rPr>
        <b/>
        <vertAlign val="superscript"/>
        <sz val="11"/>
        <color theme="1"/>
        <rFont val="Times New Roman"/>
        <family val="1"/>
      </rPr>
      <t>2</t>
    </r>
  </si>
  <si>
    <r>
      <t>25% Other Organics</t>
    </r>
    <r>
      <rPr>
        <b/>
        <vertAlign val="superscript"/>
        <sz val="11"/>
        <color theme="1"/>
        <rFont val="Times New Roman"/>
        <family val="1"/>
      </rPr>
      <t xml:space="preserve">2  </t>
    </r>
  </si>
  <si>
    <t xml:space="preserve">   2.  Results in pounds per household with access to Residential SSO Collection Program per collection. </t>
  </si>
  <si>
    <t>truck</t>
  </si>
  <si>
    <t>routes</t>
  </si>
  <si>
    <t>frequency</t>
  </si>
  <si>
    <t>collectors</t>
  </si>
  <si>
    <t xml:space="preserve">of Full-time </t>
  </si>
  <si>
    <t>Estimated</t>
  </si>
  <si>
    <t>Crew Leader</t>
  </si>
  <si>
    <t>.</t>
  </si>
  <si>
    <t>Tons</t>
  </si>
  <si>
    <t xml:space="preserve">Disposed as Refuse </t>
  </si>
  <si>
    <t>Collected Separately as Yard Trimmings</t>
  </si>
  <si>
    <t>Collection Vehicle:</t>
  </si>
  <si>
    <t>Residential Source Separated Organics Collection Performance Model - Other Financial Impacts</t>
  </si>
  <si>
    <t>Funded by EPA Region 4</t>
  </si>
  <si>
    <t>Residential Source Separated Organics Collection Performance Model - Number of Households</t>
  </si>
  <si>
    <t>Residential Source Separated Organics Collection Performance Model - Collection Vehicles and Frequency</t>
  </si>
  <si>
    <t>Residential Source Separated Organics Collection Performance Model - Yard Trimmings</t>
  </si>
  <si>
    <t>Residential Source Separated Organics Collection Performance Model - Participation Rate</t>
  </si>
  <si>
    <t>1.  Based on the average percentage of households that participated at least once per quarter over one year.  For detailed participation data, please see quarterly reports located at</t>
  </si>
  <si>
    <t>Please identify whether the curbside residential SSO collection program will be provided every week or every other week.</t>
  </si>
  <si>
    <t>Based on your response to a prior question, the percentage of the total number of households that will have access to the residential SSO collection program in your community is:</t>
  </si>
  <si>
    <t>Yard Trimmings Currently Collected Separately</t>
  </si>
  <si>
    <t>Residential Source Separated Organics Collection Performance Model - Operational Impacts</t>
  </si>
  <si>
    <t>Residential Source Separated Organics Collection Performance Model - Personnel Impacts</t>
  </si>
  <si>
    <t>Job Title</t>
  </si>
  <si>
    <t>Georgia Department of Community Affairs Local Government Wage and Salary Survey is located at:</t>
  </si>
  <si>
    <t>Residential Source Separated Organics Collection Performance Model - Equipment Impacts</t>
  </si>
  <si>
    <t>Residential Source Separated Organics Collection Performance Model - Fuel Impacts</t>
  </si>
  <si>
    <t>Revenues/Savings</t>
  </si>
  <si>
    <t>Residential Source Separated Organics Collection Performance Model - EPA WARM Model</t>
  </si>
  <si>
    <t>Summary of access to residential SSO collection program:</t>
  </si>
  <si>
    <t xml:space="preserve">Materials to be included in residential SSO collection program: </t>
  </si>
  <si>
    <t>Summary of quantity of materials accepted by residential SSO collection program that is currently disposed as refuse or collected separately as yard trimmings by households with access to the program:</t>
  </si>
  <si>
    <t xml:space="preserve">Total tons of refuse disposed by households with access to the residential SSO collection program </t>
  </si>
  <si>
    <t>Residential Source Separated Organics Collection Performance Model - Financial Results</t>
  </si>
  <si>
    <t>Residential Source Separated Organics Collection Performance Model - Green House Gas Emissions Results</t>
  </si>
  <si>
    <t xml:space="preserve">2.  Residential SSO collection is included in the base service for Boulder, CO.  Households that sign up for the base service receive residential SSO collection. </t>
  </si>
  <si>
    <t>Residential Source Separated Organics Collection Performance Model - Acknowledgements</t>
  </si>
  <si>
    <t xml:space="preserve">   Wood (Non-C&amp;D)</t>
  </si>
  <si>
    <t>Annual Salary</t>
  </si>
  <si>
    <t>Total Refuse Disposed</t>
  </si>
  <si>
    <t>Subtotal Organics Disposed</t>
  </si>
  <si>
    <t>2.  Assumes all households that subscribe, and pay an additional fee, participate in the residential SSO collection program.</t>
  </si>
  <si>
    <t xml:space="preserve">        programs, materials such as corrugated cardboard may be accepted by the residential SSO collection program, but are targeted for the recycling program.</t>
  </si>
  <si>
    <t>Net Change in</t>
  </si>
  <si>
    <t xml:space="preserve"># of Full-time </t>
  </si>
  <si>
    <t>Estimated #</t>
  </si>
  <si>
    <t>Cost per Unit</t>
  </si>
  <si>
    <t>Residential Source Separated Organics Collection Performance Model - Tons Collected Per Year</t>
  </si>
  <si>
    <t>Other Refuse Disposed</t>
  </si>
  <si>
    <t>per Full-time Employee</t>
  </si>
  <si>
    <t>Residential Source Separated Organics Collection Performance Model - Collection Provider</t>
  </si>
  <si>
    <t>Municipal Collection</t>
  </si>
  <si>
    <t xml:space="preserve">Private Collection </t>
  </si>
  <si>
    <t>Private Collection</t>
  </si>
  <si>
    <t>Residential Source Separated Organics Collection Performance Model - Targeted Organics Tonnage</t>
  </si>
  <si>
    <t>Scenario 1</t>
  </si>
  <si>
    <t>Scenario 2</t>
  </si>
  <si>
    <t xml:space="preserve">Increase/(Decrease) </t>
  </si>
  <si>
    <t xml:space="preserve"> in Total</t>
  </si>
  <si>
    <t>Note:  Please input increases as positive numbers and decreases as negative numbers.</t>
  </si>
  <si>
    <t>Based on the information above, the estimated increase/(decrease) in miles per year equals:</t>
  </si>
  <si>
    <t xml:space="preserve">   Per Gallon</t>
  </si>
  <si>
    <t xml:space="preserve">   Annually</t>
  </si>
  <si>
    <t>Number of households in the community:</t>
  </si>
  <si>
    <t xml:space="preserve">Number of households with access to the residential SSO collection program: </t>
  </si>
  <si>
    <t xml:space="preserve">Percentage of households with access to the residential SSO collection program: </t>
  </si>
  <si>
    <t>Residential Source Separated Organics Collection Performance Model - Composition of Organics</t>
  </si>
  <si>
    <t>Processing  Costs</t>
  </si>
  <si>
    <t>Summary of Annual Costs of Residential SSO Collection Program:</t>
  </si>
  <si>
    <t>Summary of Annual Revenues/Savings of Residential SSO Collection Program:</t>
  </si>
  <si>
    <t>Estimated Monthly Net Costs per Household</t>
  </si>
  <si>
    <t>From the U.S. EPA's Waste Reduction Model (WARM), the following are the estimated GHG emissions from the proposed residential SSO collection program:</t>
  </si>
  <si>
    <t xml:space="preserve">Please identify whether the residential SSO collection program will be municipal collection or private collection.  </t>
  </si>
  <si>
    <t>Quantity of Food Scraps Collected (tons)</t>
  </si>
  <si>
    <t>Windrows and                            In-vessel</t>
  </si>
  <si>
    <t>To proceed to the next page, please select the following link.</t>
  </si>
  <si>
    <t>Return to Curbside Program Disposed Refuse Overview Worksheet</t>
  </si>
  <si>
    <t>To return to Curbside Program Disposed Refuse Overview Worksheet, please select the following link.</t>
  </si>
  <si>
    <t>To return to return to Operational Impacts Worksheet, please select the following link.</t>
  </si>
  <si>
    <t>Return to Operational Impacts Worksheet</t>
  </si>
  <si>
    <t>Please describe other           targeted organics:</t>
  </si>
  <si>
    <t>Monthly Cost per Household (Includes all Households in Community)</t>
  </si>
  <si>
    <t xml:space="preserve">Monthly Cost per Household with Access to Residential SSO Collection Program </t>
  </si>
  <si>
    <t>Monthly Cost per Participating Household</t>
  </si>
  <si>
    <t>Return to Yard Trimmings</t>
  </si>
  <si>
    <t>For assistance, please contact the Georgia Department of Community Affairs at 404-679-4940 or the Georgia Recycling Coalition at 404-634-3095.</t>
  </si>
  <si>
    <t>□ Anticipated personnel, equipment, and other impacts of the planned residential SSO collection program</t>
  </si>
  <si>
    <t>□  Total households in community with access to the planned residential SSO collection program</t>
  </si>
  <si>
    <t xml:space="preserve">□  Description of the planned residential SSO collection program </t>
  </si>
  <si>
    <t>□  Materials to be targeted by the planned residential SSO collection program</t>
  </si>
  <si>
    <t>□ Projected quantity of each material targeted by the planned residential SSO collection program</t>
  </si>
  <si>
    <t>Developed by the Georgia Department of Community Affairs and the Georgia Recycling Coalition</t>
  </si>
  <si>
    <t>Residential Source Separated Organics Collection Performance Model - Capture Rate</t>
  </si>
  <si>
    <t>Please estimate the Capture Rate for other organics accepted in the residential SSO collection program that are currently disposed as refuse.</t>
  </si>
  <si>
    <t>Residential Source Separated Organics Collection Performance Model - Tonnage Results</t>
  </si>
  <si>
    <t>Rates</t>
  </si>
  <si>
    <t>Rates (per household per month)</t>
  </si>
  <si>
    <t>The communities of:</t>
  </si>
  <si>
    <t>The Residential SSO Collection Performance Model could not have been developed without the assistance of numerous government entities and individuals.  Specifically we would like to acknowledge the following:</t>
  </si>
  <si>
    <t>For example:</t>
  </si>
  <si>
    <t xml:space="preserve">Local Government A has a total of 50,000 households and is seeking to implement a pilot curbside residential SSO collection program for 1,000 households.  Local government A should enter 50,000 in response to Question 1 and 1,000 in response to Question 2. </t>
  </si>
  <si>
    <t xml:space="preserve">Please estimate the total annual tons of yard trimmings currently collected separately that are generated by households that will have access to the residential SSO collection program in your community by entering (a) the estimated tonnage provided in Question #3 above or (b) a tonnage estimate based on local information.   </t>
  </si>
  <si>
    <r>
      <rPr>
        <b/>
        <sz val="11"/>
        <color theme="1"/>
        <rFont val="Calibri"/>
        <family val="2"/>
        <scheme val="minor"/>
      </rPr>
      <t xml:space="preserve">Corrugated Cardboard -- </t>
    </r>
    <r>
      <rPr>
        <sz val="11"/>
        <color theme="1"/>
        <rFont val="Calibri"/>
        <family val="2"/>
        <scheme val="minor"/>
      </rPr>
      <t xml:space="preserve">Old Corrugated Cardboard (OCC), Kraft paper, Kraft linerboard, containerboard cartons, and shipping boxes with corrugated paper medium (excludes wax or plastic-coated boxes).  Includes Kraft paper bags. </t>
    </r>
  </si>
  <si>
    <r>
      <t xml:space="preserve">Curbside program -- </t>
    </r>
    <r>
      <rPr>
        <sz val="11"/>
        <color theme="1"/>
        <rFont val="Calibri"/>
        <family val="2"/>
        <scheme val="minor"/>
      </rPr>
      <t xml:space="preserve">Residential SSO Collection Program where residents set-out materials at the curb for collection by a hauler.  </t>
    </r>
  </si>
  <si>
    <r>
      <t xml:space="preserve">Magazine/Glossy -- </t>
    </r>
    <r>
      <rPr>
        <sz val="11"/>
        <color theme="1"/>
        <rFont val="Calibri"/>
        <family val="2"/>
        <scheme val="minor"/>
      </rPr>
      <t>magazines and catalogs printed on glossy, coated paper stock.</t>
    </r>
  </si>
  <si>
    <r>
      <rPr>
        <b/>
        <sz val="11"/>
        <color theme="1"/>
        <rFont val="Calibri"/>
        <family val="2"/>
        <scheme val="minor"/>
      </rPr>
      <t>Newspaper --</t>
    </r>
    <r>
      <rPr>
        <sz val="11"/>
        <color theme="1"/>
        <rFont val="Calibri"/>
        <family val="2"/>
        <scheme val="minor"/>
      </rPr>
      <t xml:space="preserve"> printed and unprinted ground wood newsprint.  Newspaper includes glossy paper inserts included with the newspaper.</t>
    </r>
  </si>
  <si>
    <r>
      <rPr>
        <b/>
        <sz val="11"/>
        <color theme="1"/>
        <rFont val="Calibri"/>
        <family val="2"/>
        <scheme val="minor"/>
      </rPr>
      <t>Other Organics --</t>
    </r>
    <r>
      <rPr>
        <sz val="11"/>
        <color theme="1"/>
        <rFont val="Calibri"/>
        <family val="2"/>
        <scheme val="minor"/>
      </rPr>
      <t xml:space="preserve"> organic materials, excluding diapers and textiles, not otherwise categorized , such as natural fibers, manure, cork, hemp rope, wicker products, saw dust, and lint.</t>
    </r>
  </si>
  <si>
    <r>
      <rPr>
        <b/>
        <sz val="11"/>
        <color theme="1"/>
        <rFont val="Calibri"/>
        <family val="2"/>
        <scheme val="minor"/>
      </rPr>
      <t xml:space="preserve">Paperboard -- </t>
    </r>
    <r>
      <rPr>
        <sz val="11"/>
        <color theme="1"/>
        <rFont val="Calibri"/>
        <family val="2"/>
        <scheme val="minor"/>
      </rPr>
      <t>paperboard and boxboard such as that used for cereal and tissue boxes.</t>
    </r>
  </si>
  <si>
    <r>
      <rPr>
        <b/>
        <sz val="11"/>
        <color theme="1"/>
        <rFont val="Calibri"/>
        <family val="2"/>
        <scheme val="minor"/>
      </rPr>
      <t xml:space="preserve">Yard Trimmings -- </t>
    </r>
    <r>
      <rPr>
        <sz val="11"/>
        <color theme="1"/>
        <rFont val="Calibri"/>
        <family val="2"/>
        <scheme val="minor"/>
      </rPr>
      <t>grass clippings, leaves, garden trimmings, and brush up to 4 inches in diameter.  Excludes yard trimmings generated from FEMA declared disasters.</t>
    </r>
  </si>
  <si>
    <r>
      <rPr>
        <b/>
        <sz val="11"/>
        <color theme="1"/>
        <rFont val="Calibri"/>
        <family val="2"/>
        <scheme val="minor"/>
      </rPr>
      <t xml:space="preserve">Wood (Non-C&amp;D) -- </t>
    </r>
    <r>
      <rPr>
        <sz val="11"/>
        <color theme="1"/>
        <rFont val="Calibri"/>
        <family val="2"/>
        <scheme val="minor"/>
      </rPr>
      <t>any painted or unpainted wood product not from construction, demolition, or renovation.  Includes furniture, toys, pencils, chopsticks, and other miscellaneous items.</t>
    </r>
  </si>
  <si>
    <t xml:space="preserve">Please identify the total number of households that will have access to the residential SSO collection program in your community.  </t>
  </si>
  <si>
    <t xml:space="preserve">Please estimate the total annual tons of refuse that is disposed by households that will have access to the residential SSO collection program in your community by either (a) retyping the estimated tonnage from Question #3 or (b) entering a different tonnage based on local information.   </t>
  </si>
  <si>
    <t>per Year</t>
  </si>
  <si>
    <t xml:space="preserve">Composition of </t>
  </si>
  <si>
    <t>MSW Disposed</t>
  </si>
  <si>
    <t>Composition of</t>
  </si>
  <si>
    <t>Tons Disposed</t>
  </si>
  <si>
    <t>Yard Trimmings Diverted from Current Yard Trimmings Collection Program</t>
  </si>
  <si>
    <t>Organics Diverted from Current Refuse Collection</t>
  </si>
  <si>
    <r>
      <t xml:space="preserve">         </t>
    </r>
    <r>
      <rPr>
        <i/>
        <u/>
        <sz val="9"/>
        <color theme="4"/>
        <rFont val="Calibri"/>
        <family val="2"/>
        <scheme val="minor"/>
      </rPr>
      <t>http://www.statecollegepa.us/index.aspx?nid=1322</t>
    </r>
  </si>
  <si>
    <r>
      <t>If the response to Questions 1  is</t>
    </r>
    <r>
      <rPr>
        <b/>
        <sz val="11"/>
        <color theme="1"/>
        <rFont val="Calibri"/>
        <family val="2"/>
        <scheme val="minor"/>
      </rPr>
      <t xml:space="preserve"> "Municipal Collection " </t>
    </r>
    <r>
      <rPr>
        <sz val="11"/>
        <color theme="1"/>
        <rFont val="Calibri"/>
        <family val="2"/>
        <scheme val="minor"/>
      </rPr>
      <t>please select the following link.</t>
    </r>
  </si>
  <si>
    <r>
      <t xml:space="preserve">If the response to Question 1 is </t>
    </r>
    <r>
      <rPr>
        <b/>
        <sz val="11"/>
        <color theme="1"/>
        <rFont val="Calibri"/>
        <family val="2"/>
        <scheme val="minor"/>
      </rPr>
      <t>"Private Collection"</t>
    </r>
    <r>
      <rPr>
        <sz val="11"/>
        <color theme="1"/>
        <rFont val="Calibri"/>
        <family val="2"/>
        <scheme val="minor"/>
      </rPr>
      <t xml:space="preserve"> please select the following link.</t>
    </r>
  </si>
  <si>
    <t>The average number of households participating in the program per week equals:</t>
  </si>
  <si>
    <r>
      <t>User Assumption</t>
    </r>
    <r>
      <rPr>
        <vertAlign val="superscript"/>
        <sz val="11"/>
        <color theme="1"/>
        <rFont val="Calibri"/>
        <family val="2"/>
        <scheme val="minor"/>
      </rPr>
      <t>1</t>
    </r>
    <r>
      <rPr>
        <sz val="11"/>
        <color theme="1"/>
        <rFont val="Calibri"/>
        <family val="2"/>
        <scheme val="minor"/>
      </rPr>
      <t xml:space="preserve"> </t>
    </r>
  </si>
  <si>
    <r>
      <t>Scenario 1</t>
    </r>
    <r>
      <rPr>
        <vertAlign val="superscript"/>
        <sz val="11"/>
        <color theme="1"/>
        <rFont val="Calibri"/>
        <family val="2"/>
        <scheme val="minor"/>
      </rPr>
      <t>1</t>
    </r>
  </si>
  <si>
    <r>
      <t>Scenario 2</t>
    </r>
    <r>
      <rPr>
        <vertAlign val="superscript"/>
        <sz val="11"/>
        <color theme="1"/>
        <rFont val="Calibri"/>
        <family val="2"/>
        <scheme val="minor"/>
      </rPr>
      <t>1</t>
    </r>
  </si>
  <si>
    <r>
      <t>Collection Vehicle</t>
    </r>
    <r>
      <rPr>
        <vertAlign val="superscript"/>
        <sz val="11"/>
        <color theme="1"/>
        <rFont val="Calibri"/>
        <family val="2"/>
        <scheme val="minor"/>
      </rPr>
      <t>1</t>
    </r>
  </si>
  <si>
    <r>
      <t>Carts</t>
    </r>
    <r>
      <rPr>
        <vertAlign val="superscript"/>
        <sz val="11"/>
        <color theme="1"/>
        <rFont val="Calibri"/>
        <family val="2"/>
        <scheme val="minor"/>
      </rPr>
      <t>2</t>
    </r>
    <r>
      <rPr>
        <sz val="11"/>
        <color theme="1"/>
        <rFont val="Calibri"/>
        <family val="2"/>
        <scheme val="minor"/>
      </rPr>
      <t xml:space="preserve"> </t>
    </r>
  </si>
  <si>
    <t>#  of Units</t>
  </si>
  <si>
    <t xml:space="preserve"> # of Units</t>
  </si>
  <si>
    <t>Source-separated organics include the following materials separated by the generator from other municipal solid waste: yard trimmings; vegetative and non-vegetative food scraps; uncontaminated scrap wood; and compostable, non-recyclable paper.</t>
  </si>
  <si>
    <r>
      <rPr>
        <b/>
        <sz val="11"/>
        <color theme="1"/>
        <rFont val="Calibri"/>
        <family val="2"/>
        <scheme val="minor"/>
      </rPr>
      <t xml:space="preserve">Source Separated Organics (SSO) -- </t>
    </r>
    <r>
      <rPr>
        <sz val="11"/>
        <color theme="1"/>
        <rFont val="Calibri"/>
        <family val="2"/>
        <scheme val="minor"/>
      </rPr>
      <t>includes the following materials separated by the generator from other municipal solid waste: yard trimmings; vegetative and non-vegetative food scraps; uncontaminated scrap wood; and compostable, non-recyclable paper.</t>
    </r>
  </si>
  <si>
    <r>
      <t xml:space="preserve">Statewide </t>
    </r>
    <r>
      <rPr>
        <b/>
        <vertAlign val="superscript"/>
        <sz val="11"/>
        <color theme="1"/>
        <rFont val="Calibri"/>
        <family val="2"/>
        <scheme val="minor"/>
      </rPr>
      <t>1</t>
    </r>
  </si>
  <si>
    <t xml:space="preserve">Total tons of material accepted by residential SSO collection program from households with access to the  program </t>
  </si>
  <si>
    <t>Currently Disposed as Refuse</t>
  </si>
  <si>
    <t>Currently Collected Separately as Yard Trimmings</t>
  </si>
  <si>
    <t>To start using the tool, please click on the link "Start Residential SSO Collection Performance Model" below.  Then, answer each question on the worksheet.  Once you have answered all questions on the worksheet, select the link at the bottom of the worksheet that is applicable to your proposed program.  Note that use of the model does not necessarily require completion of every worksheet.  You have completed the Residential SSO Collection Performance Model once you have reached the "Acknowledgements" worksheet.</t>
  </si>
  <si>
    <r>
      <rPr>
        <b/>
        <sz val="11"/>
        <color theme="1"/>
        <rFont val="Calibri"/>
        <family val="2"/>
        <scheme val="minor"/>
      </rPr>
      <t>Food Scraps --</t>
    </r>
    <r>
      <rPr>
        <sz val="11"/>
        <color theme="1"/>
        <rFont val="Calibri"/>
        <family val="2"/>
        <scheme val="minor"/>
      </rPr>
      <t xml:space="preserve"> is any food substance, raw or cooked, which is discarded, or intended or required to be discarded. Food wastes are the organic residues generated by the handling, storage, sale, preparation, cooking, and serving of foods.
. </t>
    </r>
  </si>
  <si>
    <r>
      <rPr>
        <b/>
        <sz val="11"/>
        <color theme="1"/>
        <rFont val="Calibri"/>
        <family val="2"/>
        <scheme val="minor"/>
      </rPr>
      <t>Mixed (Other Recyclable) Paper</t>
    </r>
    <r>
      <rPr>
        <sz val="11"/>
        <color theme="1"/>
        <rFont val="Calibri"/>
        <family val="2"/>
        <scheme val="minor"/>
      </rPr>
      <t xml:space="preserve"> -- low-grade recyclable paper. Includes phone books, text books, other books and catalogs with ground wood paper, construction paper, junk mail, polycoated cartons and aseptic packages, blue prints and glossy, coated paper (except magazines and catalogs).</t>
    </r>
  </si>
  <si>
    <t>Other Type of Collection Vehicle</t>
  </si>
  <si>
    <t>The amount of yard trimmings currently collected separately from households that will have access to the residential SSO collection program is estimated to be:</t>
  </si>
  <si>
    <t xml:space="preserve">Local Government B has a total of 25,000 households and is seeking to implement a curbside residential SSO collection program for which all households shall receive collection of SSO curbside.  Local government B should enter 25,000 in response to Question 1 and 25,000 in response to Question 2. </t>
  </si>
  <si>
    <t xml:space="preserve">Please identify the vehicle type that will be used in  the curbside residential SSO collection program as automated side loader, rear loader with tippers (semi-automated), rear loader without tippers (manual), or an other type of collection vehicle.  </t>
  </si>
  <si>
    <r>
      <t>If the response to Questions 1  is</t>
    </r>
    <r>
      <rPr>
        <b/>
        <sz val="11"/>
        <color theme="1"/>
        <rFont val="Calibri"/>
        <family val="2"/>
        <scheme val="minor"/>
      </rPr>
      <t xml:space="preserve"> "Yes" </t>
    </r>
    <r>
      <rPr>
        <sz val="11"/>
        <color theme="1"/>
        <rFont val="Calibri"/>
        <family val="2"/>
        <scheme val="minor"/>
      </rPr>
      <t>please select the following link.</t>
    </r>
  </si>
  <si>
    <r>
      <t>If the response to Questions 1  is</t>
    </r>
    <r>
      <rPr>
        <b/>
        <sz val="11"/>
        <color theme="1"/>
        <rFont val="Calibri"/>
        <family val="2"/>
        <scheme val="minor"/>
      </rPr>
      <t xml:space="preserve"> "No" </t>
    </r>
    <r>
      <rPr>
        <sz val="11"/>
        <color theme="1"/>
        <rFont val="Calibri"/>
        <family val="2"/>
        <scheme val="minor"/>
      </rPr>
      <t>please select the following link.</t>
    </r>
  </si>
  <si>
    <t>Please identify the total tons per year of yard trimmings currently collected separately from all households, including both households that will and will not have access to the residential SSO collection program, in your community.</t>
  </si>
  <si>
    <t>Continued to be Collected Separately</t>
  </si>
  <si>
    <t xml:space="preserve">Please identify the total tons per year of refuse disposed by all households, including both households that will and will not have access to the residential SSO collection program, in your community.  The total tons should exclude yard trimmings that are currently collected separately.         
</t>
  </si>
  <si>
    <t>The amount of refuse currently collected for disposal from households that will have access to the residential SSO collection program is estimated to be:</t>
  </si>
  <si>
    <t>Fruits and Vegetables</t>
  </si>
  <si>
    <t>Non-Recyclable Paper</t>
  </si>
  <si>
    <t xml:space="preserve">   Non-Recyclable Paper</t>
  </si>
  <si>
    <r>
      <rPr>
        <b/>
        <sz val="11"/>
        <color theme="1"/>
        <rFont val="Calibri"/>
        <family val="2"/>
        <scheme val="minor"/>
      </rPr>
      <t xml:space="preserve">Non-Recyclable Paper </t>
    </r>
    <r>
      <rPr>
        <sz val="11"/>
        <color theme="1"/>
        <rFont val="Calibri"/>
        <family val="2"/>
        <scheme val="minor"/>
      </rPr>
      <t>-- low-grade non-recyclable paper.  Includes tissue paper, napkins, paper towels, paper plates, paper food cartons, cigarette packages, waxed paper, wax or plastic coated corrugated boxes, coated FAX paper, and carbon paper  whether or not they are contaminated with fluids or food.  Includes all other grades of paper if substantially contaminated with fluids or food scraps, including pizza boxes.</t>
    </r>
  </si>
  <si>
    <t>4. Only include yard trimmings here that are currently disposed.  Exclude the percentage of yard trimmings that are currently collected separately .</t>
  </si>
  <si>
    <r>
      <t>Food Scraps</t>
    </r>
    <r>
      <rPr>
        <b/>
        <vertAlign val="superscript"/>
        <sz val="11"/>
        <color theme="1"/>
        <rFont val="Calibri"/>
        <family val="2"/>
        <scheme val="minor"/>
      </rPr>
      <t>3</t>
    </r>
  </si>
  <si>
    <r>
      <t xml:space="preserve">   Yard Trimmings</t>
    </r>
    <r>
      <rPr>
        <vertAlign val="superscript"/>
        <sz val="8"/>
        <color theme="1"/>
        <rFont val="Calibri"/>
        <family val="2"/>
        <scheme val="minor"/>
      </rPr>
      <t>4</t>
    </r>
  </si>
  <si>
    <t xml:space="preserve">Estimated annual tons of targeted organics that may be available to the residential SSO collection program per year. </t>
  </si>
  <si>
    <r>
      <t>State College, PA</t>
    </r>
    <r>
      <rPr>
        <vertAlign val="superscript"/>
        <sz val="11"/>
        <color theme="6" tint="-0.249977111117893"/>
        <rFont val="Calibri"/>
        <family val="2"/>
        <scheme val="minor"/>
      </rPr>
      <t>1</t>
    </r>
  </si>
  <si>
    <r>
      <t>Olympia, WA</t>
    </r>
    <r>
      <rPr>
        <vertAlign val="superscript"/>
        <sz val="11"/>
        <color theme="6" tint="-0.249977111117893"/>
        <rFont val="Calibri"/>
        <family val="2"/>
        <scheme val="minor"/>
      </rPr>
      <t>2</t>
    </r>
  </si>
  <si>
    <r>
      <t xml:space="preserve">Please estimate the </t>
    </r>
    <r>
      <rPr>
        <b/>
        <sz val="11"/>
        <rFont val="Calibri"/>
        <family val="2"/>
        <scheme val="minor"/>
      </rPr>
      <t>Capture Rate</t>
    </r>
    <r>
      <rPr>
        <sz val="11"/>
        <rFont val="Calibri"/>
        <family val="2"/>
        <scheme val="minor"/>
      </rPr>
      <t xml:space="preserve"> by answering the following questions.   </t>
    </r>
  </si>
  <si>
    <r>
      <t>The average number of households served weekly equals:</t>
    </r>
    <r>
      <rPr>
        <vertAlign val="superscript"/>
        <sz val="11"/>
        <color theme="1"/>
        <rFont val="Calibri"/>
        <family val="2"/>
        <scheme val="minor"/>
      </rPr>
      <t>1</t>
    </r>
  </si>
  <si>
    <r>
      <t xml:space="preserve">Please estimate what the </t>
    </r>
    <r>
      <rPr>
        <b/>
        <sz val="11"/>
        <rFont val="Calibri"/>
        <family val="2"/>
        <scheme val="minor"/>
      </rPr>
      <t>Participation Rate</t>
    </r>
    <r>
      <rPr>
        <sz val="11"/>
        <rFont val="Calibri"/>
        <family val="2"/>
        <scheme val="minor"/>
      </rPr>
      <t xml:space="preserve"> will be in your residential SSO collection program. </t>
    </r>
  </si>
  <si>
    <r>
      <rPr>
        <b/>
        <sz val="11"/>
        <color theme="6" tint="-0.249977111117893"/>
        <rFont val="Calibri"/>
        <family val="2"/>
        <scheme val="minor"/>
      </rPr>
      <t>Participation Rate</t>
    </r>
    <r>
      <rPr>
        <sz val="11"/>
        <color theme="6" tint="-0.249977111117893"/>
        <rFont val="Calibri"/>
        <family val="2"/>
        <scheme val="minor"/>
      </rPr>
      <t xml:space="preserve"> equals the percentage of households with access to the residential SSO collection program who set out materials for collection on a regular basis (e.g., quarterly, monthly, etc.).  The following are Participation Rates in other communities with residential source separated organics programs.</t>
    </r>
  </si>
  <si>
    <t>Definitions for the above materials can be viewed at the following link.</t>
  </si>
  <si>
    <t>Return to Curbside Program Participation Rate Worksheet.</t>
  </si>
  <si>
    <r>
      <rPr>
        <b/>
        <sz val="11"/>
        <color theme="6" tint="-0.249977111117893"/>
        <rFont val="Calibri"/>
        <family val="2"/>
        <scheme val="minor"/>
      </rPr>
      <t xml:space="preserve">Municipal Collection </t>
    </r>
    <r>
      <rPr>
        <sz val="11"/>
        <color theme="6" tint="-0.249977111117893"/>
        <rFont val="Calibri"/>
        <family val="2"/>
        <scheme val="minor"/>
      </rPr>
      <t xml:space="preserve">is a residential SSO collection program where collection is provided by the local government's staff.  </t>
    </r>
    <r>
      <rPr>
        <b/>
        <sz val="11"/>
        <color theme="6" tint="-0.249977111117893"/>
        <rFont val="Calibri"/>
        <family val="2"/>
        <scheme val="minor"/>
      </rPr>
      <t>Private Collection</t>
    </r>
    <r>
      <rPr>
        <sz val="11"/>
        <color theme="6" tint="-0.249977111117893"/>
        <rFont val="Calibri"/>
        <family val="2"/>
        <scheme val="minor"/>
      </rPr>
      <t xml:space="preserve"> is a residential SSO collection program where collection is provided by a private hauler .  </t>
    </r>
  </si>
  <si>
    <t>Interest</t>
  </si>
  <si>
    <t>Payment Term or</t>
  </si>
  <si>
    <t>Annual</t>
  </si>
  <si>
    <t xml:space="preserve">1.  The above estimated number of collection vehicles assumes a spare ratio of 1.2.  The above estimated costs are based on the type of collection vehicle identified by the user.  </t>
  </si>
  <si>
    <r>
      <t>Rate</t>
    </r>
    <r>
      <rPr>
        <b/>
        <vertAlign val="superscript"/>
        <sz val="11"/>
        <color theme="1"/>
        <rFont val="Calibri"/>
        <family val="2"/>
        <scheme val="minor"/>
      </rPr>
      <t>3</t>
    </r>
  </si>
  <si>
    <r>
      <t>Depreciation Term</t>
    </r>
    <r>
      <rPr>
        <b/>
        <vertAlign val="superscript"/>
        <sz val="11"/>
        <color theme="1"/>
        <rFont val="Calibri"/>
        <family val="2"/>
        <scheme val="minor"/>
      </rPr>
      <t>4</t>
    </r>
  </si>
  <si>
    <t>(years)</t>
  </si>
  <si>
    <t>Other Revenues and Savings</t>
  </si>
  <si>
    <t xml:space="preserve">Annual </t>
  </si>
  <si>
    <t>O&amp;M per Collection Vehicle</t>
  </si>
  <si>
    <t>Total Costs</t>
  </si>
  <si>
    <t>Targeted</t>
  </si>
  <si>
    <t>Projected</t>
  </si>
  <si>
    <t>Equipment Costs</t>
  </si>
  <si>
    <t>O&amp;M Costs</t>
  </si>
  <si>
    <t>Estimated Per Unit</t>
  </si>
  <si>
    <t>The number of participating households served per route depends on the distance between stops, the size and type of vehicle, the hours worked per day, etc.  Typically a truck can serve 500-1,000 households per day.  Please estimate the number of participating households that can be served on a single route in your community.</t>
  </si>
  <si>
    <t>Covered Aerated Static Piles</t>
  </si>
  <si>
    <t xml:space="preserve"> </t>
  </si>
  <si>
    <t xml:space="preserve">The model provides an estimated cost per unit for carts and collection vehicles in the column entitled "Estimated # of Units".  Please confirm the model-generated estimates by typing the same number in the "Cost per Unit" column or modify to reflect local quotes or other information about costs for vehicles, carts, and other equipment.   </t>
  </si>
  <si>
    <t xml:space="preserve">Interests rates and payment/depreciation terms vary by community and type of equipment.  Please specify the interest rate and payment/depreciation term for the equipment.   </t>
  </si>
  <si>
    <t xml:space="preserve">Operations and maintenance (O&amp;M) costs varies based on the type of vehicle.  Below is an estimated O&amp;M cost per vehicle.  Please confirm the model-generated estimates by typing the same number in the "Cost per Unit" column or modify to reflect local O&amp;M costs.       </t>
  </si>
  <si>
    <t>Residential Source Separated Organics Collection Performance Model - Planned Program Summary</t>
  </si>
  <si>
    <r>
      <t>Processing Cost (per ton)</t>
    </r>
    <r>
      <rPr>
        <vertAlign val="superscript"/>
        <sz val="11"/>
        <color theme="1"/>
        <rFont val="Calibri"/>
        <family val="2"/>
        <scheme val="minor"/>
      </rPr>
      <t>1</t>
    </r>
  </si>
  <si>
    <r>
      <t>Disposal Cost Avoidance (per ton)</t>
    </r>
    <r>
      <rPr>
        <vertAlign val="superscript"/>
        <sz val="11"/>
        <color theme="1"/>
        <rFont val="Calibri"/>
        <family val="2"/>
        <scheme val="minor"/>
      </rPr>
      <t>1, 3</t>
    </r>
  </si>
  <si>
    <r>
      <t>Total GHG Emissions from Baseline MSW Generation and Management (MTCO</t>
    </r>
    <r>
      <rPr>
        <vertAlign val="subscript"/>
        <sz val="11"/>
        <color theme="1"/>
        <rFont val="Calibri"/>
        <family val="2"/>
        <scheme val="minor"/>
      </rPr>
      <t>2</t>
    </r>
    <r>
      <rPr>
        <sz val="11"/>
        <color theme="1"/>
        <rFont val="Calibri"/>
        <family val="2"/>
        <scheme val="minor"/>
      </rPr>
      <t>E):</t>
    </r>
  </si>
  <si>
    <r>
      <t>Total GHG Emissions from Alternative MSW Generation and Management (MTCO</t>
    </r>
    <r>
      <rPr>
        <vertAlign val="subscript"/>
        <sz val="11"/>
        <color theme="1"/>
        <rFont val="Calibri"/>
        <family val="2"/>
        <scheme val="minor"/>
      </rPr>
      <t>2</t>
    </r>
    <r>
      <rPr>
        <sz val="11"/>
        <color theme="1"/>
        <rFont val="Calibri"/>
        <family val="2"/>
        <scheme val="minor"/>
      </rPr>
      <t xml:space="preserve">E): </t>
    </r>
  </si>
  <si>
    <r>
      <t>Change (Alternative - Base Scenario) in GHG Emissions (MTCO</t>
    </r>
    <r>
      <rPr>
        <vertAlign val="subscript"/>
        <sz val="11"/>
        <color theme="1"/>
        <rFont val="Calibri"/>
        <family val="2"/>
        <scheme val="minor"/>
      </rPr>
      <t>2</t>
    </r>
    <r>
      <rPr>
        <sz val="11"/>
        <color theme="1"/>
        <rFont val="Calibri"/>
        <family val="2"/>
        <scheme val="minor"/>
      </rPr>
      <t>E):</t>
    </r>
  </si>
  <si>
    <r>
      <t>Number of Participating Households</t>
    </r>
    <r>
      <rPr>
        <vertAlign val="superscript"/>
        <sz val="11"/>
        <color theme="1"/>
        <rFont val="Calibri"/>
        <family val="2"/>
        <scheme val="minor"/>
      </rPr>
      <t>1</t>
    </r>
  </si>
  <si>
    <r>
      <t>No</t>
    </r>
    <r>
      <rPr>
        <vertAlign val="superscript"/>
        <sz val="11"/>
        <color theme="1"/>
        <rFont val="Calibri"/>
        <family val="2"/>
        <scheme val="minor"/>
      </rPr>
      <t>3</t>
    </r>
  </si>
  <si>
    <r>
      <t>No</t>
    </r>
    <r>
      <rPr>
        <vertAlign val="superscript"/>
        <sz val="11"/>
        <color theme="1"/>
        <rFont val="Calibri"/>
        <family val="2"/>
        <scheme val="minor"/>
      </rPr>
      <t>4</t>
    </r>
  </si>
  <si>
    <t xml:space="preserve">The Residential Source Separated Organics Collection Performance Model (Residential SSO Collection Performance Model) was created by the Georgia Department of Community Affairs and the Georgia Recycling Coalition via a grant from U. S. Environmental Protection Agency (EPA) Region 4 to assist local governments with estimating the operational impacts, potential diversion, financial impacts, and greenhouse gas (GHG) impact resulting from implementing  a residential SSO collection program.  To use the Residential SSO Collection Performance Model, local governments enter data regarding the proposed residential SSO collection program and the Residential SSO Collection Performance Model develops reports summarizing the impacts.     </t>
  </si>
  <si>
    <t>To return to Collection Vehicles and Frequency Worksheet, please select the following link.</t>
  </si>
  <si>
    <t>Return to Collection Vehicle and Frequency Worksheet</t>
  </si>
  <si>
    <t xml:space="preserve">Note: It is assumed that the alternative scenario includes the residential SSO program, and the base scenario reflects the GHG emissions under the prior scenario.   Enter reduction as a negative number, and increase as a positive number (which is how the WARM model presents this information). </t>
  </si>
  <si>
    <t xml:space="preserve">Materials Targeted </t>
  </si>
  <si>
    <t xml:space="preserve">by SSO Program </t>
  </si>
  <si>
    <t>Disposed by Community</t>
  </si>
  <si>
    <t>1.  The Georgia Composition Assumption is based on the Georgia Statewide Waste Characterization Study located at</t>
  </si>
  <si>
    <t>this worksheet,  please select the link to "Return to Collection Vehicles and Frequency Worksheet."</t>
  </si>
  <si>
    <r>
      <t xml:space="preserve">1.  Note that some materials, such as corrugated cardboard, may be accepted in the residential SSO program but may not be </t>
    </r>
    <r>
      <rPr>
        <b/>
        <i/>
        <sz val="9"/>
        <color theme="1"/>
        <rFont val="Calibri"/>
        <family val="2"/>
        <scheme val="minor"/>
      </rPr>
      <t xml:space="preserve">targeted </t>
    </r>
    <r>
      <rPr>
        <i/>
        <sz val="9"/>
        <color theme="1"/>
        <rFont val="Calibri"/>
        <family val="2"/>
        <scheme val="minor"/>
      </rPr>
      <t xml:space="preserve">materials.  In communities with residential SSO collection </t>
    </r>
  </si>
  <si>
    <t>http://www.dca.state.ga.us/gasolidwaste/GADCAWebCalc/Report/GA%20WCS%20Final%20Report%2020050726.pdf</t>
  </si>
  <si>
    <t xml:space="preserve">        week collection or 52 if every week collection multiplied by 2,000.</t>
  </si>
  <si>
    <t>2.  Calculated based on Total Tons Generated per Year Assumption divided by total number of households that will have access to the residential SSO collection program divided  by 26 if every other</t>
  </si>
  <si>
    <t>The estimated number of tons of SSO collected per week is shown below.  The tonnage listed in the column titled "User Assumptions" indicates the estimates based on user responses.  The estimated tonnage in Scenario 1 and 2 is also indicated so that the user can see the impact of different capture rates on tonnage collected.</t>
  </si>
  <si>
    <t xml:space="preserve">In the column titled "Annual Salary per Full-time Employee", please estimate the average annual salary (including benefits) for each Job Title.   A link is provided below to the Georgia Department of Community Affairs Local Government Wage and Salary Survey for guidance on average salaries across the State, if needed.   </t>
  </si>
  <si>
    <t xml:space="preserve">4.  The payment term and depreciation term for vehicles is often 4 to 7 years and for carts is often over a period of 7 to 10 years.  </t>
  </si>
  <si>
    <t xml:space="preserve">    Loads</t>
  </si>
  <si>
    <t xml:space="preserve">    Tons/week</t>
  </si>
  <si>
    <t xml:space="preserve">2.  The above estimated number assumes purchase of an extra 10% of carts for customers requesting additional or replacement carts.  </t>
  </si>
  <si>
    <t>Estimated Capture Rate for Yard Trimmings</t>
  </si>
  <si>
    <t>User Estimations</t>
  </si>
  <si>
    <r>
      <t xml:space="preserve">Summary of quantity of materials accepted/collected by residential SSO collection program that is </t>
    </r>
    <r>
      <rPr>
        <b/>
        <sz val="11"/>
        <color theme="1"/>
        <rFont val="Calibri"/>
        <family val="2"/>
        <scheme val="minor"/>
      </rPr>
      <t>currently disposed as refuse</t>
    </r>
    <r>
      <rPr>
        <sz val="11"/>
        <color theme="1"/>
        <rFont val="Calibri"/>
        <family val="2"/>
        <scheme val="minor"/>
      </rPr>
      <t xml:space="preserve"> by households with access to the program.  Note the quantities below excludes yard trimmings that are currently collected separately.  </t>
    </r>
  </si>
  <si>
    <t>Quantity of refuse disposed accepted/collected by residential SSO collection program</t>
  </si>
  <si>
    <t>Quantity of refuse disposed not accepted/collected by residential SSO collection program</t>
  </si>
  <si>
    <t>select the link to "Return to Other Financial Impacts."</t>
  </si>
  <si>
    <t>To return to return to Other Financial Impacts Worksheet, please select the following link.</t>
  </si>
  <si>
    <t>Return to Other Financial Impacts Worksheet</t>
  </si>
  <si>
    <t xml:space="preserve">A summary of select residential SSO collection programs can be seen at the following link.  To return to </t>
  </si>
  <si>
    <t>A summary of select residential SSO collection programs can be viewed at the following link.  To return to this worksheet, please select the link to "Return to Curbside Program Disposed Refuse Overview Worksheet."</t>
  </si>
  <si>
    <t xml:space="preserve">A summary of the above residential SSO collection programs and  select other programs can be seen at the following link.   To return </t>
  </si>
  <si>
    <t>to this worksheet, please select the link to "Return to Curbside Program Participation Rate Worksheet."</t>
  </si>
  <si>
    <t>A summary of the select residential SSO collection programs can be seen at the following link.  To return to this worksheet, please</t>
  </si>
  <si>
    <r>
      <t>Based on the information above, the estimated increase/(decrease) in annual fuel costs equals:</t>
    </r>
    <r>
      <rPr>
        <vertAlign val="superscript"/>
        <sz val="11"/>
        <rFont val="Calibri"/>
        <family val="2"/>
        <scheme val="minor"/>
      </rPr>
      <t>1</t>
    </r>
  </si>
  <si>
    <t xml:space="preserve">Local Government C has a total of 25,000 households and is seeking to implement a curbside residential SSO collection program for which households must subscribe to receive collection of SSO curbside.  Local Government C estimates that 10,000 households will subscribe to participate in the program.  Local government C should enter 25,000 in response to Question 1 and 10,000 in response to Question 2. </t>
  </si>
  <si>
    <t xml:space="preserve">The column entitled "Composition of MSW Disposed Statewide" shows the percent of each material disposed in Georgia by weight based on the 2005 Statewide Waste Characterization Study.  In the GREEN CELLS ONLY, please estimate the composition of the materials targeted by the  SSO collection program disposed in the community that are accepted by the residential SSO collection program by either (a) retyping the average statewide composition for the particular material from the "Composition for MSW Disposed Statewide" to the left, (b) entering the region specific waste composition for that material using the link in footnote 2, or (c) entering the composition based on specific local studies.   Please exclude yard trimmings that are currently collected separately.    </t>
  </si>
  <si>
    <t>1.  Assumes 3 miles per gallon.</t>
  </si>
  <si>
    <t xml:space="preserve">1.  "User Assumption" is based on user provided Capture Rate  and Participation Rate assumptions.  For comparison, the Residential SSO Collection Performance Model provides two additional scenarios.  </t>
  </si>
  <si>
    <t xml:space="preserve">        In Scenario 1, the Residential SSO Collection Performance Model assumes your estimated Capture Rate and 75% Participation Rate.  In Scenario 2, the Residential SSO Collection Performance</t>
  </si>
  <si>
    <t>Developed by SAIC Energy, Environment &amp; Infrastructure, LLC</t>
  </si>
  <si>
    <t>Developed for Georgia Department of Community Affairs and the Georgia Recycling Coalition</t>
  </si>
  <si>
    <t>Developed for Georgia Department of Community Affairs and Georgia Recycling Coalition</t>
  </si>
  <si>
    <t xml:space="preserve">Residential Source Separated Organics Collection Performance Model - Disposed Refuse </t>
  </si>
  <si>
    <t>Residential Source Separated Organics Collection Performance Model - Disposed Refuse</t>
  </si>
  <si>
    <r>
      <t>Please identify whether the following materials will be targeted</t>
    </r>
    <r>
      <rPr>
        <vertAlign val="superscript"/>
        <sz val="8"/>
        <color theme="1"/>
        <rFont val="Calibri"/>
        <family val="2"/>
        <scheme val="minor"/>
      </rPr>
      <t>1</t>
    </r>
    <r>
      <rPr>
        <sz val="11"/>
        <color theme="1"/>
        <rFont val="Calibri"/>
        <family val="2"/>
        <scheme val="minor"/>
      </rPr>
      <t xml:space="preserve"> for the residential SSO collection program.  Non-Recyclable Paper includes low-grade non-recyclable paper such as tissue paper, napkins, paper towels, paper plates, paper food cartons, cigarette packages, waxed paper, wax or plastic coated corrugated boxes, coated FAX paper, and carbon paper whether or not they are contaminated with fluids or food.  In addition, Non-Recyclable Paper Includes all grades of paper if such paper is substantially contaminated with fluids or food scraps such as pizza boxes.  </t>
    </r>
  </si>
  <si>
    <t>Please estimate the revenues/savings per unit for the following:</t>
  </si>
  <si>
    <t>Excluding personnel, equipment, and fuel impacts, please estimate the costs per unit for the following:</t>
  </si>
  <si>
    <t>The estimated number of full-time employees to operate the SSO program defined is shown in the column titled "Estimated # of Full-Time Employees".   If a private collector is used, the Model estimates no new Full-Time employees but a community may want to add an enforcement and/or education officer.   The user should enter the net change in the number of solid waste employees in the column titled "Net Change in # of Full-time Employees".  The net change in the number of solid waste employees is the difference between the estimated number of full-time employees attributable to the SSO Collection Program minus the number of full-time employees that may be reduced in the refuse and/or yard trimmings programs.  For example, if the SSO collection program replaces a yard trimmings collection program, there may be no net change in drivers or collectors since all of the yard trimming collection drivers and collectors and some of the drivers and collectors from the refuse collection routes may be transferred as a result of less waste to be collected.  In the column titled "Net Change in # of Full-time employees", please estimate the net change in full-time employees by either (a) retyping the model-generated estimates from the "Estimated # of Full-time Employees" to the left or (b) entering estimates based on local operational conditions.</t>
  </si>
  <si>
    <t xml:space="preserve">        Model assumes your estimated Capture Rate and 25% Participation Rate. </t>
  </si>
  <si>
    <t xml:space="preserve">http://2010.census.gov/2010census/popmap/ipmtext.php </t>
  </si>
  <si>
    <t xml:space="preserve">□  Total households in community based on local information or 2010 Census at </t>
  </si>
  <si>
    <t>Jay Bassett, Environmental Protection Agency Region 4</t>
  </si>
  <si>
    <t>Mary Beth Van Pelt, Environmental Protection Agency Region 4</t>
  </si>
  <si>
    <t>State College, Pennsylvania</t>
  </si>
  <si>
    <t>To return to Curbside Program Participation Rate Worksheet, please select the following link.</t>
  </si>
  <si>
    <t xml:space="preserve">separately, please proceed to the next question.  </t>
  </si>
  <si>
    <r>
      <t>Please estimate the Capture Rate for yard trimmings currently collected separately that will be targeted in the residential SSO collection program.</t>
    </r>
    <r>
      <rPr>
        <vertAlign val="superscript"/>
        <sz val="11"/>
        <rFont val="Calibri"/>
        <family val="2"/>
        <scheme val="minor"/>
      </rPr>
      <t xml:space="preserve">  </t>
    </r>
    <r>
      <rPr>
        <sz val="11"/>
        <rFont val="Calibri"/>
        <family val="2"/>
        <scheme val="minor"/>
      </rPr>
      <t xml:space="preserve">If yard trimmings will be continue to be collected separately, please proceed to the next question.  </t>
    </r>
  </si>
  <si>
    <t xml:space="preserve">Please estimate the Participation Rate for yard trimmings currently collected separately that will be targeted in the residential SSO collection program.  If yard trimmings will be continue to be collected </t>
  </si>
  <si>
    <t>Estimated Capture Rate:</t>
  </si>
  <si>
    <t>Total Tons per Year to be Collected by Residential SSO Collection Program</t>
  </si>
  <si>
    <t>Please estimate the average miles (round trip) from a refuse route to the refuse disposal facility.</t>
  </si>
  <si>
    <t>Pounds per Collection</t>
  </si>
  <si>
    <t>for Households</t>
  </si>
  <si>
    <r>
      <t>with Access</t>
    </r>
    <r>
      <rPr>
        <b/>
        <vertAlign val="superscript"/>
        <sz val="11"/>
        <color theme="1"/>
        <rFont val="Calibri"/>
        <family val="2"/>
        <scheme val="minor"/>
      </rPr>
      <t>2</t>
    </r>
  </si>
  <si>
    <t>Based on your response to a prior question, yard trimmings will be collected from households with access to the residential SSO collection program as follows:</t>
  </si>
  <si>
    <r>
      <t>If the response to Questions 2  is</t>
    </r>
    <r>
      <rPr>
        <b/>
        <sz val="11"/>
        <color theme="1"/>
        <rFont val="Calibri"/>
        <family val="2"/>
        <scheme val="minor"/>
      </rPr>
      <t xml:space="preserve"> "Collected with the Residential SSO Collection Program" </t>
    </r>
    <r>
      <rPr>
        <sz val="11"/>
        <color theme="1"/>
        <rFont val="Calibri"/>
        <family val="2"/>
        <scheme val="minor"/>
      </rPr>
      <t>please select the following link.</t>
    </r>
  </si>
  <si>
    <r>
      <t>If the response to Questions 2  is</t>
    </r>
    <r>
      <rPr>
        <b/>
        <sz val="11"/>
        <color theme="1"/>
        <rFont val="Calibri"/>
        <family val="2"/>
        <scheme val="minor"/>
      </rPr>
      <t xml:space="preserve"> "Continued to be Collected Separately" </t>
    </r>
    <r>
      <rPr>
        <sz val="11"/>
        <color theme="1"/>
        <rFont val="Calibri"/>
        <family val="2"/>
        <scheme val="minor"/>
      </rPr>
      <t>please select the following link.</t>
    </r>
  </si>
  <si>
    <t>Please estimate the average miles (round trip) from a yard trimmings route to the refuse disposal facility.</t>
  </si>
  <si>
    <t xml:space="preserve">Since yard trimmings will continue to be collected separately, please estimate the total weekly on route miles (excluding miles from route to the processing facility) from implementation of the residential SSO collection program.  </t>
  </si>
  <si>
    <t>Please estimate the average miles (round trip) from a residential SSO collection route to the processing facility.</t>
  </si>
  <si>
    <r>
      <t xml:space="preserve">The Residential SSO Collection Performance Model contains both inputs (data to be entered by the user) and outputs (results calculated based on the inputs).  </t>
    </r>
    <r>
      <rPr>
        <b/>
        <sz val="11"/>
        <color theme="1"/>
        <rFont val="Calibri"/>
        <family val="2"/>
        <scheme val="minor"/>
      </rPr>
      <t>Users must enter assumptions for each input requested.</t>
    </r>
    <r>
      <rPr>
        <sz val="11"/>
        <color theme="1"/>
        <rFont val="Calibri"/>
        <family val="2"/>
        <scheme val="minor"/>
      </rPr>
      <t xml:space="preserve">  For many input cells, a drop-down menu with options is provided, and will appear when the user clicks on the green input cell.  If a cell is highlighted red, an error has occurred and the user must modify the input.  Inputs, outputs, and errors are identified as follows:</t>
    </r>
  </si>
  <si>
    <t>The estimated number of vehicles, carts, and other equipment required to operate the SSO program defined is shown in the column titled "Estimated # of Units".  If a private collector is indicated, the SSO model assumes the local government purchases the carts but no other equipment.  However, the net change in the units of solid waste equipment will depend on whether existing vehicles and other equipment will be used to collect SSO and other operational decisions.  Please confirm the model-generated estimates by typing the same number in the "Net Change in # of Units" column or modify to reflect local operational conditions in the column titled "Net Change in # of Units".</t>
  </si>
  <si>
    <t xml:space="preserve">        half the households each calendar week.</t>
  </si>
  <si>
    <t>Please estimate the Participation Rate for other organics accepted in the residential SSO collection program that are currently disposed as refuse.</t>
  </si>
  <si>
    <t xml:space="preserve">1.  Assumes the larger participation rate times the number of households with access.  In addition, assumes that residential SSO collection programs providing service every other week shall collect SSO from </t>
  </si>
  <si>
    <t>Based on your responses to prior questions, the quantity of  refuse that will be diverted to the residential SSO collection program equals:</t>
  </si>
  <si>
    <t>Based on your responses to prior questions, the quantity of yard trimmings currently delivered to a yard trimmings delivery location that will be captured by the residential SSO collection program equals:</t>
  </si>
  <si>
    <t>Based on an estimate of 10.5 tons per load, the number of refuse loads may be reduced by:</t>
  </si>
  <si>
    <t xml:space="preserve">Based on an estimated tons per load of 10.5 tons, the number of yard trimmings loads may be reduced by: </t>
  </si>
  <si>
    <t>Please estimate the reduction in refuse loads sent to the disposal location due to implementation of a residential SSO collection program by confirming the number above or adjusting the estimate.</t>
  </si>
  <si>
    <t>Please estimate the reduction in yard trimmings loads delivered to the yard trimmings delivery location due to implementation of a residential SSO collection program by confirming the number above or adjusting the estimate.</t>
  </si>
  <si>
    <t xml:space="preserve">Fuel requirements may be impacted by the need to transport SSO loads to a delivery location.  Please estimate the annual number of miles driven to the SSO delivery location.  </t>
  </si>
  <si>
    <t>Please estimate the average miles (round trip) from a residential SSO collection route to the delivery location.</t>
  </si>
  <si>
    <t>Residential Source Separated Organics Collection Performance Model - Fuel Impact</t>
  </si>
  <si>
    <t xml:space="preserve">Fuel requirements are based on the increase in miles on the route resulting from implementing a residential SSO collection program.  Please estimate the  annual increase in miles for each residential SSO route. </t>
  </si>
  <si>
    <t>Based on your assumptions above and 10.5 tons per load, the estimated number of loads per week equals:</t>
  </si>
  <si>
    <t>Based on your response to Question #5, the estimated number of routes required is:</t>
  </si>
  <si>
    <t>7.</t>
  </si>
  <si>
    <t>Please estimate the number of routes per week by entering (a) the estimated routes provided in Question #6 above or(b) a routes estimate based on local information.</t>
  </si>
  <si>
    <t>Tons/Year</t>
  </si>
  <si>
    <t xml:space="preserve"> Tons/Week</t>
  </si>
  <si>
    <t xml:space="preserve">    Loads/Week</t>
  </si>
  <si>
    <t xml:space="preserve">    Households</t>
  </si>
  <si>
    <t xml:space="preserve">    Routes/Week</t>
  </si>
  <si>
    <t>Return to Fuel Impacts</t>
  </si>
  <si>
    <t>Return to Introduction Page</t>
  </si>
  <si>
    <t xml:space="preserve">    Tons/Week</t>
  </si>
  <si>
    <t>Based on your responses to prior questions, the number of loads to transport the SSO to the processing facility equals:</t>
  </si>
  <si>
    <t>Athens-Clarke County, Georiga</t>
  </si>
  <si>
    <t>Laurens County, Georgia</t>
  </si>
  <si>
    <t xml:space="preserve">Total Tons per Week to be Collected </t>
  </si>
  <si>
    <t>Please estimate the number of loads per week by entering (a) the estimated loads provided in Question #2  or (b) estimated loads based on local information.  The number of loads per week must be equal to or greater than the routes per week (response to Question 7).</t>
  </si>
  <si>
    <t xml:space="preserve"> # of New Units</t>
  </si>
  <si>
    <r>
      <t>To start the Residential SSO Collection Performance Model</t>
    </r>
    <r>
      <rPr>
        <b/>
        <sz val="11"/>
        <color theme="1"/>
        <rFont val="Calibri"/>
        <family val="2"/>
        <scheme val="minor"/>
      </rPr>
      <t xml:space="preserve"> </t>
    </r>
    <r>
      <rPr>
        <sz val="11"/>
        <color theme="1"/>
        <rFont val="Calibri"/>
        <family val="2"/>
        <scheme val="minor"/>
      </rPr>
      <t>please select the following link:</t>
    </r>
  </si>
  <si>
    <t>Do households that will have access to the residential SSO collection program currently receive separate yard trimmings collection at the curb?</t>
  </si>
  <si>
    <t>Please identify whether  yard trimmings will continue to be collected separately from households with access to the residential SSO collection program or will be collected with food scraps as part of the residential SSO collection program.</t>
  </si>
  <si>
    <t xml:space="preserve">Please identify whether yard trimmings currently collected as refuse, such as yard trimmings currently in refuse because residents have no access to separate collection of yard trimmings or because residents choose to put yard trimmings with refuse even if they have separate yard trimmings collection, will start to be collected as part of the residential SSO collection program.   </t>
  </si>
  <si>
    <t xml:space="preserve">   Fruits, Vegetables, and Bakery</t>
  </si>
  <si>
    <t xml:space="preserve">   Other Food Scraps</t>
  </si>
  <si>
    <t xml:space="preserve">  Other SSO</t>
  </si>
  <si>
    <t xml:space="preserve">3. The composition of food scraps is based on the total food scraps percentage reported in Georgia Statewide Waste Characterization Study and allocated based on 55.6% to Fruits, Vegetables, and Bakery </t>
  </si>
  <si>
    <t xml:space="preserve">        as reported in Food Waste Report The Food We Waste by WRAP.</t>
  </si>
  <si>
    <t>The Table below presents the estimated tons per year recovered by the residential SSO collection program.  For comparison, two additional scenarios are shown.  Scenario 1 assumes your estimated Capture Rate for those yard trimmings already collected separately and 75% for other SSO currently disposed.  Scenario 2 assumes your estimated Capture Rate for those yard trimmings already collected separately and 25% for other SSO currently disposed.   These scenarios are shown to demonstrate the range of potential tonnage that may be diverted under various assumptions.  The tonnage recovered shall impact SSO operations.</t>
  </si>
  <si>
    <t>Estimated/Assumed Capture Rate for Other SSO</t>
  </si>
  <si>
    <t>Other SSO Currently Disposed</t>
  </si>
  <si>
    <t>Accepted by SSO Collection Program</t>
  </si>
  <si>
    <t>Projected to be Collected by SSO Collection Program</t>
  </si>
  <si>
    <t>Composition of Materials Accepted by Residential SSO Collection Program</t>
  </si>
  <si>
    <t>Composition of Materials Projected to be Collected by Residential SSO Collection Program</t>
  </si>
  <si>
    <r>
      <rPr>
        <b/>
        <sz val="11"/>
        <color theme="6" tint="-0.249977111117893"/>
        <rFont val="Calibri"/>
        <family val="2"/>
        <scheme val="minor"/>
      </rPr>
      <t xml:space="preserve">Capture Rate </t>
    </r>
    <r>
      <rPr>
        <sz val="11"/>
        <color theme="6" tint="-0.249977111117893"/>
        <rFont val="Calibri"/>
        <family val="2"/>
        <scheme val="minor"/>
      </rPr>
      <t>is the amount of material recovered from the average participating household divided by the estimated amount of targeted materials available from that household.  For example, if the typical household generates 10 pounds per week of acceptable material but only puts out an average of 5 pounds per week over a given time period (ex. a month), the Capture Rate would be 50%.  Capture Rate could be different for yard trimmings and other organics.  Note the Capture Rate for every other week collection may be lower than the Capture Rate for every week collection.</t>
    </r>
  </si>
  <si>
    <t xml:space="preserve">Targeted Residential Refuse that could be Diverted through Planned Residential SSO Collection Program </t>
  </si>
  <si>
    <t xml:space="preserve">Projected Residential Refuse that could be Diverted through Planned Residential SSO Collection Program </t>
  </si>
  <si>
    <t>Residential Refuse that Would be Accepted By Residential SSO Collection Program</t>
  </si>
  <si>
    <t>Residential Refuse that Would Not Accepted be by Residential SSO Program</t>
  </si>
  <si>
    <t>Residential Refuse Diverted to Residential SSO Collection Program</t>
  </si>
  <si>
    <t xml:space="preserve">Residential Refuse Disposed </t>
  </si>
  <si>
    <t>City of San Mateo, CA</t>
  </si>
  <si>
    <t>City of San Mateo, California</t>
  </si>
  <si>
    <t>City of Boulder, CO</t>
  </si>
  <si>
    <t>City of Boulder,  Colorado</t>
  </si>
  <si>
    <t xml:space="preserve">To print the results the results for the Residential SSO Collection Performance Model please select print all pages.  However, to conserve resources, please encourage printing to a pdf writer rather than to a printer. </t>
  </si>
  <si>
    <t xml:space="preserve">Mulch/Compost Revenues (per cubic yard) </t>
  </si>
  <si>
    <r>
      <t>Mulch/Compost Savings (per cubic yard)</t>
    </r>
    <r>
      <rPr>
        <vertAlign val="superscript"/>
        <sz val="11"/>
        <color theme="1"/>
        <rFont val="Times New Roman"/>
        <family val="1"/>
      </rPr>
      <t>2</t>
    </r>
  </si>
  <si>
    <t>2.  Mulch/Compost Savings means the savings resulting from reducing or eliminating the requirement to for the local government to purchase mulch/compost.</t>
  </si>
  <si>
    <t>3.  State of Georgia MSW and C&amp;D Landfill Tipping Fees 2009 Solid Waste Management Update.</t>
  </si>
  <si>
    <t>3.  If the equipment will be purchased by with a loan, please estimate the interest rate.  If the interest rate is unknown, recommend utilizing 5%.  If the equipment will be purchased with cash, please enter zero for the interest rate.</t>
  </si>
  <si>
    <t xml:space="preserve">Total miles driven with an SSO program may change due to a reduction in the number of trips to the refuse disposal location.  Please estimate the annual change in miles driven to the disposal location resulting from implementation of the residential SSO collection program.  </t>
  </si>
  <si>
    <t xml:space="preserve">Fuel requirements may be impacted by implementation of a residential SSO collection program as a result of reducing the number of trips to a yard trimmings delivery  location.  Please estimate the annual change in miles driven to the yard trimmings delivery location resulting from implementation of the residential SSO collection program.  </t>
  </si>
</sst>
</file>

<file path=xl/styles.xml><?xml version="1.0" encoding="utf-8"?>
<styleSheet xmlns="http://schemas.openxmlformats.org/spreadsheetml/2006/main">
  <numFmts count="11">
    <numFmt numFmtId="5" formatCode="&quot;$&quot;#,##0_);\(&quot;$&quot;#,##0\)"/>
    <numFmt numFmtId="7" formatCode="&quot;$&quot;#,##0.00_);\(&quot;$&quot;#,##0.00\)"/>
    <numFmt numFmtId="44" formatCode="_(&quot;$&quot;* #,##0.00_);_(&quot;$&quot;* \(#,##0.00\);_(&quot;$&quot;* &quot;-&quot;??_);_(@_)"/>
    <numFmt numFmtId="43" formatCode="_(* #,##0.00_);_(* \(#,##0.00\);_(* &quot;-&quot;??_);_(@_)"/>
    <numFmt numFmtId="164" formatCode="0.0%"/>
    <numFmt numFmtId="165" formatCode="_(* #,##0_);_(* \(#,##0\);_(* &quot;-&quot;??_);_(@_)"/>
    <numFmt numFmtId="166" formatCode="_(* #,##0.0_);_(* \(#,##0.0\);_(* &quot;-&quot;??_);_(@_)"/>
    <numFmt numFmtId="167" formatCode="[$-409]mmmm\ d\,\ yyyy;@"/>
    <numFmt numFmtId="168" formatCode="0_);\(0\)"/>
    <numFmt numFmtId="169" formatCode="#,##0.0_);\(#,##0.0\)"/>
    <numFmt numFmtId="170" formatCode="0.0_);\(0.0\)"/>
  </numFmts>
  <fonts count="55">
    <font>
      <sz val="11"/>
      <color theme="1"/>
      <name val="Calibri"/>
      <family val="2"/>
      <scheme val="minor"/>
    </font>
    <font>
      <sz val="11"/>
      <color theme="1"/>
      <name val="Times New Roman"/>
      <family val="1"/>
    </font>
    <font>
      <sz val="14"/>
      <color theme="1"/>
      <name val="Times New Roman"/>
      <family val="1"/>
    </font>
    <font>
      <sz val="11"/>
      <color theme="1"/>
      <name val="Calibri"/>
      <family val="2"/>
      <scheme val="minor"/>
    </font>
    <font>
      <b/>
      <sz val="11"/>
      <color theme="1"/>
      <name val="Calibri"/>
      <family val="2"/>
      <scheme val="minor"/>
    </font>
    <font>
      <b/>
      <sz val="11"/>
      <color theme="1"/>
      <name val="Times New Roman"/>
      <family val="1"/>
    </font>
    <font>
      <b/>
      <sz val="14"/>
      <color theme="1"/>
      <name val="Times New Roman"/>
      <family val="1"/>
    </font>
    <font>
      <vertAlign val="superscript"/>
      <sz val="11"/>
      <color theme="1"/>
      <name val="Times New Roman"/>
      <family val="1"/>
    </font>
    <font>
      <u/>
      <sz val="11"/>
      <color theme="10"/>
      <name val="Calibri"/>
      <family val="2"/>
    </font>
    <font>
      <i/>
      <sz val="11"/>
      <color theme="1"/>
      <name val="Times New Roman"/>
      <family val="1"/>
    </font>
    <font>
      <u/>
      <sz val="11"/>
      <color rgb="FF0070C0"/>
      <name val="Calibri"/>
      <family val="2"/>
    </font>
    <font>
      <u/>
      <sz val="11"/>
      <color rgb="FF0070C0"/>
      <name val="Times New Roman"/>
      <family val="1"/>
    </font>
    <font>
      <u/>
      <sz val="11"/>
      <color theme="10"/>
      <name val="Times New Roman"/>
      <family val="1"/>
    </font>
    <font>
      <b/>
      <vertAlign val="superscript"/>
      <sz val="11"/>
      <color theme="1"/>
      <name val="Times New Roman"/>
      <family val="1"/>
    </font>
    <font>
      <u/>
      <sz val="11"/>
      <color theme="4"/>
      <name val="Times New Roman"/>
      <family val="1"/>
    </font>
    <font>
      <sz val="11"/>
      <name val="Times New Roman"/>
      <family val="1"/>
    </font>
    <font>
      <b/>
      <u/>
      <sz val="14"/>
      <color rgb="FFFF0000"/>
      <name val="Calibri"/>
      <family val="2"/>
    </font>
    <font>
      <u/>
      <sz val="11"/>
      <color theme="4"/>
      <name val="Calibri"/>
      <family val="2"/>
    </font>
    <font>
      <i/>
      <sz val="9"/>
      <color theme="1"/>
      <name val="Times New Roman"/>
      <family val="1"/>
    </font>
    <font>
      <sz val="11"/>
      <color theme="6"/>
      <name val="Times New Roman"/>
      <family val="1"/>
    </font>
    <font>
      <sz val="11"/>
      <color rgb="FFFF0000"/>
      <name val="Times New Roman"/>
      <family val="1"/>
    </font>
    <font>
      <sz val="11"/>
      <color theme="0"/>
      <name val="Times New Roman"/>
      <family val="1"/>
    </font>
    <font>
      <i/>
      <sz val="11"/>
      <color theme="1"/>
      <name val="Calibri"/>
      <family val="2"/>
      <scheme val="minor"/>
    </font>
    <font>
      <b/>
      <sz val="11"/>
      <name val="Calibri"/>
      <family val="2"/>
      <scheme val="minor"/>
    </font>
    <font>
      <u/>
      <sz val="11"/>
      <color rgb="FF0070C0"/>
      <name val="Calibri"/>
      <family val="2"/>
      <scheme val="minor"/>
    </font>
    <font>
      <sz val="11"/>
      <color rgb="FF0070C0"/>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i/>
      <sz val="11"/>
      <color theme="6" tint="-0.249977111117893"/>
      <name val="Calibri"/>
      <family val="2"/>
      <scheme val="minor"/>
    </font>
    <font>
      <vertAlign val="superscript"/>
      <sz val="11"/>
      <color theme="1"/>
      <name val="Calibri"/>
      <family val="2"/>
      <scheme val="minor"/>
    </font>
    <font>
      <u/>
      <sz val="11"/>
      <color theme="4"/>
      <name val="Calibri"/>
      <family val="2"/>
      <scheme val="minor"/>
    </font>
    <font>
      <sz val="11"/>
      <name val="Calibri"/>
      <family val="2"/>
      <scheme val="minor"/>
    </font>
    <font>
      <i/>
      <sz val="9"/>
      <color theme="1"/>
      <name val="Calibri"/>
      <family val="2"/>
      <scheme val="minor"/>
    </font>
    <font>
      <u/>
      <sz val="11"/>
      <color theme="10"/>
      <name val="Calibri"/>
      <family val="2"/>
      <scheme val="minor"/>
    </font>
    <font>
      <i/>
      <u/>
      <sz val="9"/>
      <color theme="4"/>
      <name val="Calibri"/>
      <family val="2"/>
      <scheme val="minor"/>
    </font>
    <font>
      <i/>
      <sz val="9"/>
      <name val="Calibri"/>
      <family val="2"/>
      <scheme val="minor"/>
    </font>
    <font>
      <b/>
      <i/>
      <sz val="11"/>
      <color theme="1"/>
      <name val="Calibri"/>
      <family val="2"/>
      <scheme val="minor"/>
    </font>
    <font>
      <sz val="11"/>
      <color theme="6" tint="-0.249977111117893"/>
      <name val="Calibri"/>
      <family val="2"/>
      <scheme val="minor"/>
    </font>
    <font>
      <b/>
      <sz val="11"/>
      <color theme="6" tint="-0.249977111117893"/>
      <name val="Calibri"/>
      <family val="2"/>
      <scheme val="minor"/>
    </font>
    <font>
      <b/>
      <vertAlign val="superscript"/>
      <sz val="11"/>
      <color theme="1"/>
      <name val="Calibri"/>
      <family val="2"/>
      <scheme val="minor"/>
    </font>
    <font>
      <vertAlign val="superscript"/>
      <sz val="8"/>
      <color theme="1"/>
      <name val="Calibri"/>
      <family val="2"/>
      <scheme val="minor"/>
    </font>
    <font>
      <sz val="11"/>
      <color theme="6" tint="-0.249977111117893"/>
      <name val="Times New Roman"/>
      <family val="1"/>
    </font>
    <font>
      <b/>
      <i/>
      <sz val="9"/>
      <color theme="1"/>
      <name val="Calibri"/>
      <family val="2"/>
      <scheme val="minor"/>
    </font>
    <font>
      <vertAlign val="superscript"/>
      <sz val="11"/>
      <color theme="6" tint="-0.249977111117893"/>
      <name val="Calibri"/>
      <family val="2"/>
      <scheme val="minor"/>
    </font>
    <font>
      <vertAlign val="superscript"/>
      <sz val="11"/>
      <name val="Calibri"/>
      <family val="2"/>
      <scheme val="minor"/>
    </font>
    <font>
      <sz val="11"/>
      <color theme="6"/>
      <name val="Calibri"/>
      <family val="2"/>
      <scheme val="minor"/>
    </font>
    <font>
      <vertAlign val="subscript"/>
      <sz val="11"/>
      <color theme="1"/>
      <name val="Calibri"/>
      <family val="2"/>
      <scheme val="minor"/>
    </font>
    <font>
      <b/>
      <sz val="11"/>
      <color theme="6"/>
      <name val="Calibri"/>
      <family val="2"/>
      <scheme val="minor"/>
    </font>
    <font>
      <b/>
      <sz val="11"/>
      <color theme="1"/>
      <name val="Calbri"/>
    </font>
    <font>
      <sz val="11"/>
      <color theme="1"/>
      <name val="Calbri"/>
    </font>
    <font>
      <u/>
      <sz val="9"/>
      <color theme="4"/>
      <name val="Calibri"/>
      <family val="2"/>
    </font>
    <font>
      <i/>
      <sz val="9"/>
      <name val="Times New Roman"/>
      <family val="1"/>
    </font>
    <font>
      <u/>
      <sz val="11"/>
      <color theme="6"/>
      <name val="Calibri"/>
      <family val="2"/>
      <scheme val="minor"/>
    </font>
    <font>
      <i/>
      <sz val="11"/>
      <color theme="6"/>
      <name val="Times New Roman"/>
      <family val="1"/>
    </font>
  </fonts>
  <fills count="10">
    <fill>
      <patternFill patternType="none"/>
    </fill>
    <fill>
      <patternFill patternType="gray125"/>
    </fill>
    <fill>
      <patternFill patternType="solid">
        <fgColor theme="6"/>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rgb="FFFF0000"/>
        <bgColor indexed="64"/>
      </patternFill>
    </fill>
    <fill>
      <patternFill patternType="solid">
        <fgColor theme="6" tint="-0.249977111117893"/>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5">
    <xf numFmtId="0" fontId="0" fillId="0" borderId="0"/>
    <xf numFmtId="43" fontId="3" fillId="0" borderId="0" applyFont="0" applyFill="0" applyBorder="0" applyAlignment="0" applyProtection="0"/>
    <xf numFmtId="0" fontId="8" fillId="0" borderId="0" applyNumberFormat="0" applyFill="0" applyBorder="0" applyAlignment="0" applyProtection="0">
      <alignment vertical="top"/>
      <protection locked="0"/>
    </xf>
    <xf numFmtId="9" fontId="3" fillId="0" borderId="0" applyFont="0" applyFill="0" applyBorder="0" applyAlignment="0" applyProtection="0"/>
    <xf numFmtId="44" fontId="3" fillId="0" borderId="0" applyFont="0" applyFill="0" applyBorder="0" applyAlignment="0" applyProtection="0"/>
  </cellStyleXfs>
  <cellXfs count="516">
    <xf numFmtId="0" fontId="0" fillId="0" borderId="0" xfId="0"/>
    <xf numFmtId="164" fontId="0" fillId="5" borderId="1" xfId="3" applyNumberFormat="1" applyFont="1" applyFill="1" applyBorder="1" applyAlignment="1" applyProtection="1">
      <protection hidden="1"/>
    </xf>
    <xf numFmtId="166" fontId="0" fillId="5" borderId="1" xfId="1" applyNumberFormat="1" applyFont="1" applyFill="1" applyBorder="1" applyAlignment="1" applyProtection="1">
      <protection hidden="1"/>
    </xf>
    <xf numFmtId="165" fontId="0" fillId="5" borderId="1" xfId="1" applyNumberFormat="1" applyFont="1" applyFill="1" applyBorder="1" applyAlignment="1" applyProtection="1">
      <protection hidden="1"/>
    </xf>
    <xf numFmtId="43" fontId="0" fillId="3" borderId="0" xfId="1" applyNumberFormat="1" applyFont="1" applyFill="1" applyBorder="1" applyProtection="1">
      <protection hidden="1"/>
    </xf>
    <xf numFmtId="165" fontId="0" fillId="3" borderId="0" xfId="1" applyNumberFormat="1" applyFont="1" applyFill="1" applyBorder="1" applyAlignment="1" applyProtection="1">
      <protection hidden="1"/>
    </xf>
    <xf numFmtId="166" fontId="0" fillId="3" borderId="0" xfId="1" applyNumberFormat="1" applyFont="1" applyFill="1" applyBorder="1" applyAlignment="1" applyProtection="1">
      <protection hidden="1"/>
    </xf>
    <xf numFmtId="165" fontId="0" fillId="3" borderId="0" xfId="1" applyNumberFormat="1" applyFont="1" applyFill="1" applyBorder="1" applyProtection="1">
      <protection hidden="1"/>
    </xf>
    <xf numFmtId="166" fontId="0" fillId="3" borderId="0" xfId="1" applyNumberFormat="1" applyFont="1" applyFill="1" applyBorder="1" applyProtection="1">
      <protection hidden="1"/>
    </xf>
    <xf numFmtId="166" fontId="4" fillId="5" borderId="1" xfId="1" applyNumberFormat="1" applyFont="1" applyFill="1" applyBorder="1" applyAlignment="1" applyProtection="1">
      <protection hidden="1"/>
    </xf>
    <xf numFmtId="165" fontId="4" fillId="5" borderId="1" xfId="1" applyNumberFormat="1" applyFont="1" applyFill="1" applyBorder="1" applyAlignment="1" applyProtection="1">
      <alignment horizontal="center"/>
      <protection hidden="1"/>
    </xf>
    <xf numFmtId="164" fontId="4" fillId="5" borderId="1" xfId="0" applyNumberFormat="1" applyFont="1" applyFill="1" applyBorder="1" applyAlignment="1" applyProtection="1">
      <alignment horizontal="right"/>
      <protection hidden="1"/>
    </xf>
    <xf numFmtId="0" fontId="0" fillId="3" borderId="0" xfId="0" applyFont="1" applyFill="1" applyBorder="1" applyAlignment="1" applyProtection="1">
      <alignment horizontal="right"/>
      <protection hidden="1"/>
    </xf>
    <xf numFmtId="0" fontId="0" fillId="3" borderId="0" xfId="0" applyFont="1" applyFill="1" applyBorder="1" applyProtection="1">
      <protection hidden="1"/>
    </xf>
    <xf numFmtId="164" fontId="0" fillId="3" borderId="0" xfId="3" applyNumberFormat="1" applyFont="1" applyFill="1" applyBorder="1" applyAlignment="1" applyProtection="1">
      <alignment horizontal="right"/>
      <protection hidden="1"/>
    </xf>
    <xf numFmtId="164" fontId="0" fillId="3" borderId="0" xfId="0" applyNumberFormat="1" applyFont="1" applyFill="1" applyBorder="1" applyAlignment="1" applyProtection="1">
      <alignment horizontal="right"/>
      <protection hidden="1"/>
    </xf>
    <xf numFmtId="164" fontId="4" fillId="5" borderId="1" xfId="3" applyNumberFormat="1" applyFont="1" applyFill="1" applyBorder="1" applyAlignment="1" applyProtection="1">
      <alignment horizontal="right"/>
      <protection hidden="1"/>
    </xf>
    <xf numFmtId="166" fontId="4" fillId="5" borderId="1" xfId="1" applyNumberFormat="1" applyFont="1" applyFill="1" applyBorder="1" applyAlignment="1" applyProtection="1">
      <alignment horizontal="center"/>
      <protection hidden="1"/>
    </xf>
    <xf numFmtId="0" fontId="0" fillId="3" borderId="0" xfId="0" applyFont="1" applyFill="1" applyBorder="1" applyAlignment="1" applyProtection="1">
      <alignment horizontal="left"/>
      <protection hidden="1"/>
    </xf>
    <xf numFmtId="0" fontId="0" fillId="3" borderId="0" xfId="0" applyFont="1" applyFill="1" applyBorder="1" applyAlignment="1" applyProtection="1">
      <alignment wrapText="1"/>
      <protection hidden="1"/>
    </xf>
    <xf numFmtId="164" fontId="0" fillId="5" borderId="1" xfId="3" applyNumberFormat="1" applyFont="1" applyFill="1" applyBorder="1" applyAlignment="1" applyProtection="1">
      <alignment horizontal="right"/>
      <protection hidden="1"/>
    </xf>
    <xf numFmtId="2" fontId="4" fillId="3" borderId="0" xfId="1" applyNumberFormat="1" applyFont="1" applyFill="1" applyBorder="1" applyAlignment="1" applyProtection="1">
      <protection hidden="1"/>
    </xf>
    <xf numFmtId="0" fontId="0" fillId="3" borderId="6" xfId="0" applyFont="1" applyFill="1" applyBorder="1" applyProtection="1">
      <protection hidden="1"/>
    </xf>
    <xf numFmtId="0" fontId="0" fillId="3" borderId="0" xfId="0" applyFont="1" applyFill="1" applyBorder="1" applyAlignment="1" applyProtection="1">
      <protection hidden="1"/>
    </xf>
    <xf numFmtId="2" fontId="0" fillId="3" borderId="0" xfId="1" applyNumberFormat="1" applyFont="1" applyFill="1" applyBorder="1" applyAlignment="1" applyProtection="1">
      <protection hidden="1"/>
    </xf>
    <xf numFmtId="0" fontId="0" fillId="3" borderId="0" xfId="0" applyFill="1" applyBorder="1" applyAlignment="1" applyProtection="1">
      <alignment horizontal="left"/>
      <protection hidden="1"/>
    </xf>
    <xf numFmtId="165" fontId="0" fillId="3" borderId="0" xfId="1" applyNumberFormat="1" applyFont="1" applyFill="1" applyBorder="1" applyAlignment="1" applyProtection="1">
      <alignment horizontal="right"/>
      <protection hidden="1"/>
    </xf>
    <xf numFmtId="0" fontId="0" fillId="3" borderId="0" xfId="0" applyFont="1" applyFill="1" applyBorder="1" applyAlignment="1" applyProtection="1">
      <alignment horizontal="left" wrapText="1"/>
      <protection hidden="1"/>
    </xf>
    <xf numFmtId="49" fontId="4" fillId="3" borderId="0" xfId="0" applyNumberFormat="1" applyFont="1" applyFill="1" applyBorder="1" applyAlignment="1" applyProtection="1">
      <alignment horizontal="center"/>
      <protection hidden="1"/>
    </xf>
    <xf numFmtId="0" fontId="4" fillId="3" borderId="0" xfId="0" applyFont="1" applyFill="1" applyBorder="1" applyAlignment="1" applyProtection="1">
      <alignment horizontal="left"/>
      <protection hidden="1"/>
    </xf>
    <xf numFmtId="164" fontId="4" fillId="5" borderId="1" xfId="3" applyNumberFormat="1" applyFont="1" applyFill="1" applyBorder="1" applyAlignment="1" applyProtection="1">
      <protection hidden="1"/>
    </xf>
    <xf numFmtId="0" fontId="4" fillId="3" borderId="0" xfId="0" applyFont="1" applyFill="1" applyBorder="1" applyAlignment="1" applyProtection="1">
      <alignment horizontal="center"/>
      <protection hidden="1"/>
    </xf>
    <xf numFmtId="0" fontId="4" fillId="3" borderId="0" xfId="0" applyFont="1" applyFill="1" applyBorder="1" applyAlignment="1" applyProtection="1">
      <protection hidden="1"/>
    </xf>
    <xf numFmtId="166" fontId="0" fillId="5" borderId="1" xfId="1" applyNumberFormat="1" applyFont="1" applyFill="1" applyBorder="1" applyAlignment="1" applyProtection="1">
      <alignment horizontal="left" indent="1"/>
      <protection hidden="1"/>
    </xf>
    <xf numFmtId="165" fontId="0" fillId="0" borderId="0" xfId="3" applyNumberFormat="1" applyFont="1" applyFill="1" applyBorder="1" applyAlignment="1" applyProtection="1">
      <alignment horizontal="right"/>
      <protection hidden="1"/>
    </xf>
    <xf numFmtId="166" fontId="0" fillId="0" borderId="0" xfId="3" applyNumberFormat="1" applyFont="1" applyFill="1" applyBorder="1" applyAlignment="1" applyProtection="1">
      <alignment horizontal="left" indent="1"/>
      <protection hidden="1"/>
    </xf>
    <xf numFmtId="165" fontId="0" fillId="3" borderId="0" xfId="1" applyNumberFormat="1" applyFont="1" applyFill="1" applyBorder="1" applyAlignment="1" applyProtection="1">
      <alignment horizontal="left" indent="1"/>
      <protection hidden="1"/>
    </xf>
    <xf numFmtId="0" fontId="0" fillId="3" borderId="6" xfId="0" applyFont="1" applyFill="1" applyBorder="1" applyAlignment="1" applyProtection="1">
      <protection hidden="1"/>
    </xf>
    <xf numFmtId="0" fontId="31" fillId="3" borderId="0" xfId="2" applyFont="1" applyFill="1" applyBorder="1" applyAlignment="1" applyProtection="1">
      <alignment horizontal="left"/>
      <protection hidden="1"/>
    </xf>
    <xf numFmtId="166" fontId="4" fillId="5" borderId="1" xfId="1" applyNumberFormat="1" applyFont="1" applyFill="1" applyBorder="1" applyAlignment="1" applyProtection="1">
      <alignment horizontal="right"/>
      <protection hidden="1"/>
    </xf>
    <xf numFmtId="0" fontId="34" fillId="3" borderId="0" xfId="2" applyFont="1" applyFill="1" applyBorder="1" applyAlignment="1" applyProtection="1">
      <alignment horizontal="left"/>
      <protection hidden="1"/>
    </xf>
    <xf numFmtId="0" fontId="4" fillId="3" borderId="0" xfId="0" applyFont="1" applyFill="1" applyBorder="1" applyProtection="1">
      <protection hidden="1"/>
    </xf>
    <xf numFmtId="0" fontId="0" fillId="3" borderId="0" xfId="0" applyFont="1" applyFill="1" applyBorder="1" applyAlignment="1" applyProtection="1">
      <alignment horizontal="center"/>
      <protection hidden="1"/>
    </xf>
    <xf numFmtId="0" fontId="0" fillId="3" borderId="0" xfId="0" applyFont="1" applyFill="1" applyBorder="1" applyAlignment="1" applyProtection="1">
      <alignment horizontal="center" vertical="top"/>
      <protection hidden="1"/>
    </xf>
    <xf numFmtId="49" fontId="0" fillId="3" borderId="0" xfId="0" applyNumberFormat="1" applyFont="1" applyFill="1" applyBorder="1" applyProtection="1">
      <protection hidden="1"/>
    </xf>
    <xf numFmtId="49" fontId="4" fillId="3" borderId="0" xfId="0" applyNumberFormat="1" applyFont="1" applyFill="1" applyBorder="1" applyProtection="1">
      <protection hidden="1"/>
    </xf>
    <xf numFmtId="166" fontId="4" fillId="3" borderId="0" xfId="1" applyNumberFormat="1" applyFont="1" applyFill="1" applyBorder="1" applyAlignment="1" applyProtection="1">
      <protection hidden="1"/>
    </xf>
    <xf numFmtId="0" fontId="0" fillId="3" borderId="0" xfId="0" applyFont="1" applyFill="1" applyBorder="1" applyAlignment="1" applyProtection="1">
      <alignment vertical="top" wrapText="1"/>
      <protection hidden="1"/>
    </xf>
    <xf numFmtId="165" fontId="0" fillId="3" borderId="0" xfId="0" applyNumberFormat="1" applyFont="1" applyFill="1" applyBorder="1" applyAlignment="1" applyProtection="1">
      <alignment horizontal="left" wrapText="1"/>
      <protection hidden="1"/>
    </xf>
    <xf numFmtId="39" fontId="0" fillId="5" borderId="1" xfId="1" applyNumberFormat="1" applyFont="1" applyFill="1" applyBorder="1" applyProtection="1">
      <protection hidden="1"/>
    </xf>
    <xf numFmtId="5" fontId="0" fillId="5" borderId="1" xfId="4" applyNumberFormat="1" applyFont="1" applyFill="1" applyBorder="1" applyProtection="1">
      <protection hidden="1"/>
    </xf>
    <xf numFmtId="5" fontId="0" fillId="3" borderId="0" xfId="4" applyNumberFormat="1" applyFont="1" applyFill="1" applyBorder="1" applyProtection="1">
      <protection hidden="1"/>
    </xf>
    <xf numFmtId="37" fontId="0" fillId="5" borderId="1" xfId="1" applyNumberFormat="1" applyFont="1" applyFill="1" applyBorder="1" applyProtection="1">
      <protection hidden="1"/>
    </xf>
    <xf numFmtId="37" fontId="0" fillId="3" borderId="0" xfId="1" applyNumberFormat="1" applyFont="1" applyFill="1" applyBorder="1" applyProtection="1">
      <protection hidden="1"/>
    </xf>
    <xf numFmtId="37" fontId="0" fillId="5" borderId="1" xfId="1" applyNumberFormat="1" applyFont="1" applyFill="1" applyBorder="1" applyAlignment="1" applyProtection="1">
      <alignment horizontal="center"/>
      <protection hidden="1"/>
    </xf>
    <xf numFmtId="37" fontId="0" fillId="3" borderId="0" xfId="0" applyNumberFormat="1" applyFont="1" applyFill="1" applyBorder="1" applyProtection="1">
      <protection hidden="1"/>
    </xf>
    <xf numFmtId="5" fontId="0" fillId="5" borderId="1" xfId="4" applyNumberFormat="1" applyFont="1" applyFill="1" applyBorder="1" applyAlignment="1" applyProtection="1">
      <alignment horizontal="center"/>
      <protection hidden="1"/>
    </xf>
    <xf numFmtId="5" fontId="0" fillId="3" borderId="0" xfId="4" applyNumberFormat="1" applyFont="1" applyFill="1" applyBorder="1" applyAlignment="1" applyProtection="1">
      <alignment horizontal="center"/>
      <protection hidden="1"/>
    </xf>
    <xf numFmtId="5" fontId="0" fillId="3" borderId="0" xfId="1" applyNumberFormat="1" applyFont="1" applyFill="1" applyBorder="1" applyAlignment="1" applyProtection="1">
      <alignment horizontal="center"/>
      <protection hidden="1"/>
    </xf>
    <xf numFmtId="168" fontId="4" fillId="3" borderId="0" xfId="0" applyNumberFormat="1" applyFont="1" applyFill="1" applyBorder="1" applyAlignment="1" applyProtection="1">
      <alignment horizontal="center"/>
      <protection hidden="1"/>
    </xf>
    <xf numFmtId="5" fontId="4" fillId="3" borderId="0" xfId="4" applyNumberFormat="1" applyFont="1" applyFill="1" applyBorder="1" applyAlignment="1" applyProtection="1">
      <alignment horizontal="center"/>
      <protection hidden="1"/>
    </xf>
    <xf numFmtId="5" fontId="4" fillId="3" borderId="0" xfId="0" applyNumberFormat="1" applyFont="1" applyFill="1" applyBorder="1" applyAlignment="1" applyProtection="1">
      <alignment horizontal="center"/>
      <protection hidden="1"/>
    </xf>
    <xf numFmtId="44" fontId="0" fillId="5" borderId="1" xfId="4" applyFont="1" applyFill="1" applyBorder="1" applyAlignment="1" applyProtection="1">
      <alignment horizontal="center"/>
      <protection hidden="1"/>
    </xf>
    <xf numFmtId="168" fontId="0" fillId="5" borderId="1" xfId="1" applyNumberFormat="1" applyFont="1" applyFill="1" applyBorder="1" applyAlignment="1" applyProtection="1">
      <alignment horizontal="center"/>
      <protection hidden="1"/>
    </xf>
    <xf numFmtId="5" fontId="0" fillId="3" borderId="0" xfId="1" applyNumberFormat="1" applyFont="1" applyFill="1" applyBorder="1" applyProtection="1">
      <protection hidden="1"/>
    </xf>
    <xf numFmtId="0" fontId="34" fillId="3" borderId="0" xfId="2" applyFont="1" applyFill="1" applyBorder="1" applyAlignment="1" applyProtection="1">
      <protection hidden="1"/>
    </xf>
    <xf numFmtId="165" fontId="0" fillId="5" borderId="1" xfId="1" applyNumberFormat="1" applyFont="1" applyFill="1" applyBorder="1" applyProtection="1">
      <protection hidden="1"/>
    </xf>
    <xf numFmtId="164" fontId="0" fillId="5" borderId="1" xfId="3" applyNumberFormat="1" applyFont="1" applyFill="1" applyBorder="1" applyProtection="1">
      <protection hidden="1"/>
    </xf>
    <xf numFmtId="0" fontId="0" fillId="5" borderId="17" xfId="0" applyFont="1" applyFill="1" applyBorder="1" applyProtection="1">
      <protection hidden="1"/>
    </xf>
    <xf numFmtId="0" fontId="0" fillId="5" borderId="19" xfId="0" applyFont="1" applyFill="1" applyBorder="1" applyProtection="1">
      <protection hidden="1"/>
    </xf>
    <xf numFmtId="49" fontId="0" fillId="5" borderId="18" xfId="0" applyNumberFormat="1" applyFont="1" applyFill="1" applyBorder="1" applyAlignment="1" applyProtection="1">
      <alignment horizontal="right"/>
      <protection hidden="1"/>
    </xf>
    <xf numFmtId="49" fontId="0" fillId="3" borderId="0" xfId="0" applyNumberFormat="1" applyFont="1" applyFill="1" applyBorder="1" applyAlignment="1" applyProtection="1">
      <alignment horizontal="left"/>
      <protection hidden="1"/>
    </xf>
    <xf numFmtId="0" fontId="0" fillId="5" borderId="1" xfId="0" applyFont="1" applyFill="1" applyBorder="1" applyAlignment="1" applyProtection="1">
      <alignment horizontal="center"/>
      <protection hidden="1"/>
    </xf>
    <xf numFmtId="0" fontId="0" fillId="3" borderId="0" xfId="0" applyFont="1" applyFill="1" applyBorder="1" applyAlignment="1" applyProtection="1">
      <alignment horizontal="center" wrapText="1"/>
      <protection hidden="1"/>
    </xf>
    <xf numFmtId="164" fontId="0" fillId="3" borderId="0" xfId="0" applyNumberFormat="1" applyFont="1" applyFill="1" applyBorder="1" applyAlignment="1" applyProtection="1">
      <alignment horizontal="center"/>
      <protection hidden="1"/>
    </xf>
    <xf numFmtId="164" fontId="0" fillId="3" borderId="0" xfId="0" applyNumberFormat="1" applyFont="1" applyFill="1" applyBorder="1" applyProtection="1">
      <protection hidden="1"/>
    </xf>
    <xf numFmtId="166" fontId="32" fillId="5" borderId="1" xfId="1" applyNumberFormat="1" applyFont="1" applyFill="1" applyBorder="1" applyProtection="1">
      <protection hidden="1"/>
    </xf>
    <xf numFmtId="166" fontId="4" fillId="3" borderId="0" xfId="1" applyNumberFormat="1" applyFont="1" applyFill="1" applyBorder="1" applyProtection="1">
      <protection hidden="1"/>
    </xf>
    <xf numFmtId="166" fontId="46" fillId="3" borderId="0" xfId="1" applyNumberFormat="1" applyFont="1" applyFill="1" applyBorder="1" applyProtection="1">
      <protection hidden="1"/>
    </xf>
    <xf numFmtId="166" fontId="48" fillId="3" borderId="0" xfId="1" applyNumberFormat="1" applyFont="1" applyFill="1" applyBorder="1" applyProtection="1">
      <protection hidden="1"/>
    </xf>
    <xf numFmtId="166" fontId="23" fillId="5" borderId="1" xfId="1" applyNumberFormat="1" applyFont="1" applyFill="1" applyBorder="1" applyProtection="1">
      <protection hidden="1"/>
    </xf>
    <xf numFmtId="166" fontId="46" fillId="3" borderId="0" xfId="0" applyNumberFormat="1" applyFont="1" applyFill="1" applyBorder="1" applyProtection="1">
      <protection hidden="1"/>
    </xf>
    <xf numFmtId="0" fontId="48" fillId="3" borderId="0" xfId="0" applyFont="1" applyFill="1" applyBorder="1" applyProtection="1">
      <protection hidden="1"/>
    </xf>
    <xf numFmtId="0" fontId="46" fillId="3" borderId="0" xfId="0" applyFont="1" applyFill="1" applyBorder="1" applyProtection="1">
      <protection hidden="1"/>
    </xf>
    <xf numFmtId="5" fontId="0" fillId="3" borderId="0" xfId="0" applyNumberFormat="1" applyFont="1" applyFill="1" applyBorder="1" applyProtection="1">
      <protection hidden="1"/>
    </xf>
    <xf numFmtId="5" fontId="0" fillId="3" borderId="0" xfId="0" applyNumberFormat="1" applyFont="1" applyFill="1" applyBorder="1" applyAlignment="1" applyProtection="1">
      <alignment horizontal="right"/>
      <protection hidden="1"/>
    </xf>
    <xf numFmtId="44" fontId="0" fillId="3" borderId="0" xfId="4" applyFont="1" applyFill="1" applyBorder="1" applyProtection="1">
      <protection hidden="1"/>
    </xf>
    <xf numFmtId="169" fontId="0" fillId="5" borderId="1" xfId="1" applyNumberFormat="1" applyFont="1" applyFill="1" applyBorder="1" applyAlignment="1" applyProtection="1">
      <alignment horizontal="center"/>
      <protection hidden="1"/>
    </xf>
    <xf numFmtId="169" fontId="0" fillId="3" borderId="0" xfId="0" applyNumberFormat="1" applyFont="1" applyFill="1" applyBorder="1" applyAlignment="1" applyProtection="1">
      <alignment horizontal="center"/>
      <protection hidden="1"/>
    </xf>
    <xf numFmtId="169" fontId="0" fillId="5" borderId="1" xfId="1" applyNumberFormat="1" applyFont="1" applyFill="1" applyBorder="1" applyAlignment="1" applyProtection="1">
      <alignment horizontal="right"/>
      <protection hidden="1"/>
    </xf>
    <xf numFmtId="169" fontId="0" fillId="3" borderId="0" xfId="0" applyNumberFormat="1" applyFont="1" applyFill="1" applyBorder="1" applyAlignment="1" applyProtection="1">
      <alignment horizontal="right"/>
      <protection hidden="1"/>
    </xf>
    <xf numFmtId="170" fontId="0" fillId="5" borderId="1" xfId="0" applyNumberFormat="1" applyFont="1" applyFill="1" applyBorder="1" applyProtection="1">
      <protection hidden="1"/>
    </xf>
    <xf numFmtId="43" fontId="0" fillId="5" borderId="1" xfId="1" applyFont="1" applyFill="1" applyBorder="1" applyAlignment="1" applyProtection="1">
      <protection hidden="1"/>
    </xf>
    <xf numFmtId="7" fontId="0" fillId="5" borderId="1" xfId="4" applyNumberFormat="1" applyFont="1" applyFill="1" applyBorder="1" applyProtection="1">
      <protection hidden="1"/>
    </xf>
    <xf numFmtId="0" fontId="0" fillId="5" borderId="2" xfId="0" applyFont="1" applyFill="1" applyBorder="1" applyAlignment="1" applyProtection="1">
      <alignment horizontal="left" vertical="top"/>
      <protection hidden="1"/>
    </xf>
    <xf numFmtId="0" fontId="0" fillId="5" borderId="3" xfId="0" applyFont="1" applyFill="1" applyBorder="1" applyAlignment="1" applyProtection="1">
      <alignment horizontal="left" vertical="top"/>
      <protection hidden="1"/>
    </xf>
    <xf numFmtId="0" fontId="0" fillId="5" borderId="4" xfId="0" applyFont="1" applyFill="1" applyBorder="1" applyAlignment="1" applyProtection="1">
      <alignment horizontal="left" vertical="top"/>
      <protection hidden="1"/>
    </xf>
    <xf numFmtId="0" fontId="0" fillId="5" borderId="7" xfId="0" applyFont="1" applyFill="1" applyBorder="1" applyAlignment="1" applyProtection="1">
      <alignment horizontal="left" vertical="top"/>
      <protection hidden="1"/>
    </xf>
    <xf numFmtId="0" fontId="0" fillId="5" borderId="8" xfId="0" applyFont="1" applyFill="1" applyBorder="1" applyAlignment="1" applyProtection="1">
      <alignment horizontal="left" vertical="top"/>
      <protection hidden="1"/>
    </xf>
    <xf numFmtId="0" fontId="0" fillId="5" borderId="9" xfId="0" applyFont="1" applyFill="1" applyBorder="1" applyAlignment="1" applyProtection="1">
      <alignment horizontal="left" vertical="top"/>
      <protection hidden="1"/>
    </xf>
    <xf numFmtId="166" fontId="0" fillId="3" borderId="6" xfId="1" applyNumberFormat="1" applyFont="1" applyFill="1" applyBorder="1" applyProtection="1">
      <protection hidden="1"/>
    </xf>
    <xf numFmtId="170" fontId="0" fillId="3" borderId="0" xfId="0" applyNumberFormat="1" applyFont="1" applyFill="1" applyBorder="1" applyProtection="1">
      <protection hidden="1"/>
    </xf>
    <xf numFmtId="165" fontId="0" fillId="5" borderId="1" xfId="1" applyNumberFormat="1" applyFont="1" applyFill="1" applyBorder="1" applyAlignment="1" applyProtection="1">
      <alignment horizontal="right"/>
      <protection hidden="1"/>
    </xf>
    <xf numFmtId="165" fontId="0" fillId="7" borderId="1" xfId="0" applyNumberFormat="1" applyFont="1" applyFill="1" applyBorder="1" applyProtection="1">
      <protection hidden="1"/>
    </xf>
    <xf numFmtId="168" fontId="0" fillId="5" borderId="1" xfId="0" applyNumberFormat="1" applyFont="1" applyFill="1" applyBorder="1" applyProtection="1">
      <protection hidden="1"/>
    </xf>
    <xf numFmtId="165" fontId="0" fillId="3" borderId="0" xfId="0" applyNumberFormat="1" applyFont="1" applyFill="1" applyBorder="1" applyProtection="1">
      <protection hidden="1"/>
    </xf>
    <xf numFmtId="0" fontId="0" fillId="3" borderId="0" xfId="0" applyFill="1" applyBorder="1" applyAlignment="1" applyProtection="1">
      <protection hidden="1"/>
    </xf>
    <xf numFmtId="0" fontId="0" fillId="3" borderId="6" xfId="0" applyFill="1" applyBorder="1" applyAlignment="1" applyProtection="1">
      <protection hidden="1"/>
    </xf>
    <xf numFmtId="0" fontId="0" fillId="3" borderId="0" xfId="0" applyFill="1" applyBorder="1" applyProtection="1">
      <protection hidden="1"/>
    </xf>
    <xf numFmtId="165" fontId="4" fillId="5" borderId="1" xfId="1" applyNumberFormat="1" applyFont="1" applyFill="1" applyBorder="1" applyProtection="1">
      <protection hidden="1"/>
    </xf>
    <xf numFmtId="169" fontId="0" fillId="5" borderId="1" xfId="1" applyNumberFormat="1" applyFont="1" applyFill="1" applyBorder="1" applyProtection="1">
      <protection hidden="1"/>
    </xf>
    <xf numFmtId="166" fontId="0" fillId="5" borderId="1" xfId="1" applyNumberFormat="1" applyFont="1" applyFill="1" applyBorder="1" applyProtection="1">
      <protection hidden="1"/>
    </xf>
    <xf numFmtId="0" fontId="0" fillId="3" borderId="0" xfId="0" applyFont="1" applyFill="1" applyBorder="1" applyAlignment="1" applyProtection="1">
      <alignment horizontal="left" vertical="top" wrapText="1"/>
      <protection hidden="1"/>
    </xf>
    <xf numFmtId="0" fontId="4" fillId="3" borderId="0" xfId="0" applyFont="1" applyFill="1" applyBorder="1" applyAlignment="1" applyProtection="1">
      <alignment horizontal="left" wrapText="1"/>
      <protection hidden="1"/>
    </xf>
    <xf numFmtId="0" fontId="0" fillId="3" borderId="0" xfId="0" applyFill="1" applyBorder="1" applyAlignment="1" applyProtection="1">
      <alignment horizontal="left" vertical="top" wrapText="1"/>
      <protection hidden="1"/>
    </xf>
    <xf numFmtId="0" fontId="0" fillId="3" borderId="0" xfId="0" applyFont="1" applyFill="1" applyBorder="1" applyAlignment="1" applyProtection="1">
      <alignment horizontal="left" vertical="top" wrapText="1"/>
      <protection hidden="1"/>
    </xf>
    <xf numFmtId="0" fontId="0" fillId="3" borderId="0" xfId="0" applyNumberFormat="1" applyFill="1" applyBorder="1" applyAlignment="1" applyProtection="1">
      <alignment horizontal="left" wrapText="1"/>
      <protection hidden="1"/>
    </xf>
    <xf numFmtId="5" fontId="0" fillId="5" borderId="17" xfId="4" applyNumberFormat="1" applyFont="1" applyFill="1" applyBorder="1" applyAlignment="1" applyProtection="1">
      <alignment horizontal="right"/>
      <protection hidden="1"/>
    </xf>
    <xf numFmtId="5" fontId="0" fillId="5" borderId="18" xfId="4" applyNumberFormat="1" applyFont="1" applyFill="1" applyBorder="1" applyAlignment="1" applyProtection="1">
      <alignment horizontal="right"/>
      <protection hidden="1"/>
    </xf>
    <xf numFmtId="0" fontId="4" fillId="3" borderId="0" xfId="0" applyFont="1" applyFill="1" applyBorder="1" applyAlignment="1" applyProtection="1">
      <alignment horizontal="left" wrapText="1"/>
      <protection hidden="1"/>
    </xf>
    <xf numFmtId="0" fontId="4" fillId="3" borderId="6" xfId="0" applyFont="1" applyFill="1" applyBorder="1" applyAlignment="1" applyProtection="1">
      <alignment horizontal="left" wrapText="1"/>
      <protection hidden="1"/>
    </xf>
    <xf numFmtId="0" fontId="1" fillId="2" borderId="0" xfId="0" applyFont="1" applyFill="1" applyBorder="1" applyProtection="1">
      <protection hidden="1"/>
    </xf>
    <xf numFmtId="0" fontId="1" fillId="2" borderId="0" xfId="0" applyFont="1" applyFill="1" applyProtection="1">
      <protection hidden="1"/>
    </xf>
    <xf numFmtId="0" fontId="0" fillId="2" borderId="0" xfId="0" applyFill="1" applyProtection="1">
      <protection hidden="1"/>
    </xf>
    <xf numFmtId="0" fontId="2" fillId="3" borderId="2" xfId="0" applyFont="1" applyFill="1" applyBorder="1" applyProtection="1">
      <protection hidden="1"/>
    </xf>
    <xf numFmtId="0" fontId="2" fillId="3" borderId="3" xfId="0" applyFont="1" applyFill="1" applyBorder="1" applyProtection="1">
      <protection hidden="1"/>
    </xf>
    <xf numFmtId="0" fontId="2" fillId="3" borderId="4" xfId="0" applyFont="1" applyFill="1" applyBorder="1" applyProtection="1">
      <protection hidden="1"/>
    </xf>
    <xf numFmtId="0" fontId="2" fillId="2" borderId="0" xfId="0" applyFont="1" applyFill="1" applyBorder="1" applyAlignment="1" applyProtection="1">
      <protection hidden="1"/>
    </xf>
    <xf numFmtId="0" fontId="26" fillId="3" borderId="5" xfId="0" applyFont="1" applyFill="1" applyBorder="1" applyAlignment="1" applyProtection="1">
      <alignment horizontal="center"/>
      <protection hidden="1"/>
    </xf>
    <xf numFmtId="0" fontId="26" fillId="3" borderId="0" xfId="0" applyFont="1" applyFill="1" applyBorder="1" applyAlignment="1" applyProtection="1">
      <alignment horizontal="center"/>
      <protection hidden="1"/>
    </xf>
    <xf numFmtId="0" fontId="26" fillId="3" borderId="6" xfId="0" applyFont="1" applyFill="1" applyBorder="1" applyAlignment="1" applyProtection="1">
      <alignment horizontal="center"/>
      <protection hidden="1"/>
    </xf>
    <xf numFmtId="0" fontId="27" fillId="3" borderId="5" xfId="0" applyFont="1" applyFill="1" applyBorder="1" applyAlignment="1" applyProtection="1">
      <alignment horizontal="center"/>
      <protection hidden="1"/>
    </xf>
    <xf numFmtId="0" fontId="27" fillId="3" borderId="0" xfId="0" applyFont="1" applyFill="1" applyBorder="1" applyAlignment="1" applyProtection="1">
      <alignment horizontal="center"/>
      <protection hidden="1"/>
    </xf>
    <xf numFmtId="0" fontId="27" fillId="3" borderId="6" xfId="0" applyFont="1" applyFill="1" applyBorder="1" applyAlignment="1" applyProtection="1">
      <alignment horizontal="center"/>
      <protection hidden="1"/>
    </xf>
    <xf numFmtId="0" fontId="27" fillId="3" borderId="7" xfId="0" applyFont="1" applyFill="1" applyBorder="1" applyAlignment="1" applyProtection="1">
      <alignment horizontal="center"/>
      <protection hidden="1"/>
    </xf>
    <xf numFmtId="0" fontId="27" fillId="3" borderId="8" xfId="0" applyFont="1" applyFill="1" applyBorder="1" applyAlignment="1" applyProtection="1">
      <alignment horizontal="center"/>
      <protection hidden="1"/>
    </xf>
    <xf numFmtId="0" fontId="27" fillId="3" borderId="9" xfId="0" applyFont="1" applyFill="1" applyBorder="1" applyAlignment="1" applyProtection="1">
      <alignment horizontal="center"/>
      <protection hidden="1"/>
    </xf>
    <xf numFmtId="0" fontId="1" fillId="3" borderId="2" xfId="0" applyFont="1" applyFill="1" applyBorder="1" applyProtection="1">
      <protection hidden="1"/>
    </xf>
    <xf numFmtId="0" fontId="0" fillId="3" borderId="3" xfId="0" applyFont="1" applyFill="1" applyBorder="1" applyProtection="1">
      <protection hidden="1"/>
    </xf>
    <xf numFmtId="0" fontId="1" fillId="3" borderId="4" xfId="0" applyFont="1" applyFill="1" applyBorder="1" applyProtection="1">
      <protection hidden="1"/>
    </xf>
    <xf numFmtId="0" fontId="1" fillId="3" borderId="5" xfId="0" applyFont="1" applyFill="1" applyBorder="1" applyProtection="1">
      <protection hidden="1"/>
    </xf>
    <xf numFmtId="0" fontId="1" fillId="3" borderId="6" xfId="0" applyFont="1" applyFill="1" applyBorder="1" applyProtection="1">
      <protection hidden="1"/>
    </xf>
    <xf numFmtId="0" fontId="0" fillId="3" borderId="0" xfId="0" applyFill="1" applyBorder="1" applyAlignment="1" applyProtection="1">
      <alignment horizontal="left" wrapText="1"/>
      <protection hidden="1"/>
    </xf>
    <xf numFmtId="0" fontId="0" fillId="3" borderId="0" xfId="0" applyFont="1" applyFill="1" applyBorder="1" applyAlignment="1" applyProtection="1">
      <alignment horizontal="left" wrapText="1"/>
      <protection hidden="1"/>
    </xf>
    <xf numFmtId="0" fontId="32" fillId="3" borderId="0" xfId="0" applyFont="1" applyFill="1" applyBorder="1" applyAlignment="1" applyProtection="1">
      <alignment horizontal="left" vertical="top" wrapText="1"/>
      <protection hidden="1"/>
    </xf>
    <xf numFmtId="0" fontId="0" fillId="0" borderId="0" xfId="0" applyFill="1" applyBorder="1" applyProtection="1">
      <protection hidden="1"/>
    </xf>
    <xf numFmtId="0" fontId="0" fillId="0" borderId="0" xfId="0" applyFont="1" applyFill="1" applyBorder="1" applyProtection="1">
      <protection hidden="1"/>
    </xf>
    <xf numFmtId="0" fontId="17" fillId="3" borderId="0" xfId="2" applyFont="1" applyFill="1" applyBorder="1" applyAlignment="1" applyProtection="1">
      <protection hidden="1"/>
    </xf>
    <xf numFmtId="0" fontId="25" fillId="3" borderId="0" xfId="2" applyFont="1" applyFill="1" applyBorder="1" applyAlignment="1" applyProtection="1">
      <protection hidden="1"/>
    </xf>
    <xf numFmtId="0" fontId="25" fillId="3" borderId="0" xfId="0" applyFont="1" applyFill="1" applyBorder="1" applyProtection="1">
      <protection hidden="1"/>
    </xf>
    <xf numFmtId="0" fontId="0" fillId="3" borderId="0" xfId="0" applyFill="1" applyBorder="1" applyAlignment="1" applyProtection="1">
      <alignment horizontal="center"/>
      <protection hidden="1"/>
    </xf>
    <xf numFmtId="0" fontId="1" fillId="3" borderId="0" xfId="0" applyFont="1" applyFill="1" applyBorder="1" applyProtection="1">
      <protection hidden="1"/>
    </xf>
    <xf numFmtId="0" fontId="8" fillId="0" borderId="0" xfId="2" quotePrefix="1" applyFill="1" applyBorder="1" applyAlignment="1" applyProtection="1">
      <protection hidden="1"/>
    </xf>
    <xf numFmtId="0" fontId="16" fillId="3" borderId="0" xfId="2" applyFont="1" applyFill="1" applyBorder="1" applyAlignment="1" applyProtection="1">
      <alignment horizontal="center"/>
      <protection hidden="1"/>
    </xf>
    <xf numFmtId="0" fontId="1" fillId="3" borderId="7" xfId="0" applyFont="1" applyFill="1" applyBorder="1" applyProtection="1">
      <protection hidden="1"/>
    </xf>
    <xf numFmtId="0" fontId="1" fillId="3" borderId="8" xfId="0" applyFont="1" applyFill="1" applyBorder="1" applyProtection="1">
      <protection hidden="1"/>
    </xf>
    <xf numFmtId="0" fontId="1" fillId="3" borderId="9" xfId="0" applyFont="1" applyFill="1" applyBorder="1" applyProtection="1">
      <protection hidden="1"/>
    </xf>
    <xf numFmtId="0" fontId="1" fillId="3" borderId="3" xfId="0" applyFont="1" applyFill="1" applyBorder="1" applyProtection="1">
      <protection hidden="1"/>
    </xf>
    <xf numFmtId="0" fontId="0" fillId="2" borderId="10" xfId="0" applyFont="1" applyFill="1" applyBorder="1" applyProtection="1">
      <protection hidden="1"/>
    </xf>
    <xf numFmtId="0" fontId="0" fillId="7" borderId="10" xfId="0" applyFont="1" applyFill="1" applyBorder="1" applyProtection="1">
      <protection hidden="1"/>
    </xf>
    <xf numFmtId="0" fontId="0" fillId="8" borderId="10" xfId="0" applyFont="1" applyFill="1" applyBorder="1" applyProtection="1">
      <protection hidden="1"/>
    </xf>
    <xf numFmtId="0" fontId="17" fillId="3" borderId="0" xfId="2" applyFont="1" applyFill="1" applyBorder="1" applyAlignment="1" applyProtection="1">
      <alignment horizontal="center"/>
      <protection hidden="1"/>
    </xf>
    <xf numFmtId="0" fontId="0" fillId="3" borderId="0" xfId="2" applyFont="1" applyFill="1" applyBorder="1" applyAlignment="1" applyProtection="1">
      <alignment horizontal="center"/>
      <protection hidden="1"/>
    </xf>
    <xf numFmtId="0" fontId="0" fillId="3" borderId="8" xfId="0" applyFont="1" applyFill="1" applyBorder="1" applyProtection="1">
      <protection hidden="1"/>
    </xf>
    <xf numFmtId="0" fontId="0" fillId="3" borderId="8" xfId="2" applyFont="1" applyFill="1" applyBorder="1" applyAlignment="1" applyProtection="1">
      <alignment horizontal="center"/>
      <protection hidden="1"/>
    </xf>
    <xf numFmtId="49" fontId="32" fillId="3" borderId="0" xfId="0" applyNumberFormat="1" applyFont="1" applyFill="1" applyBorder="1" applyAlignment="1" applyProtection="1">
      <alignment horizontal="left"/>
      <protection hidden="1"/>
    </xf>
    <xf numFmtId="0" fontId="32" fillId="3" borderId="0" xfId="0" quotePrefix="1" applyFont="1" applyFill="1" applyBorder="1" applyAlignment="1" applyProtection="1">
      <alignment horizontal="left"/>
      <protection hidden="1"/>
    </xf>
    <xf numFmtId="0" fontId="15" fillId="3" borderId="0" xfId="0" applyFont="1" applyFill="1" applyBorder="1" applyProtection="1">
      <protection hidden="1"/>
    </xf>
    <xf numFmtId="0" fontId="5" fillId="3" borderId="0" xfId="0" applyFont="1" applyFill="1" applyBorder="1" applyProtection="1">
      <protection hidden="1"/>
    </xf>
    <xf numFmtId="0" fontId="32" fillId="3" borderId="0" xfId="0" applyFont="1" applyFill="1" applyBorder="1" applyAlignment="1" applyProtection="1">
      <alignment horizontal="left" wrapText="1"/>
      <protection hidden="1"/>
    </xf>
    <xf numFmtId="49" fontId="1" fillId="3" borderId="0" xfId="0" applyNumberFormat="1" applyFont="1" applyFill="1" applyBorder="1" applyAlignment="1" applyProtection="1">
      <alignment horizontal="left"/>
      <protection hidden="1"/>
    </xf>
    <xf numFmtId="0" fontId="1" fillId="3" borderId="0" xfId="0" applyFont="1" applyFill="1" applyBorder="1" applyAlignment="1" applyProtection="1">
      <alignment horizontal="left" wrapText="1"/>
      <protection hidden="1"/>
    </xf>
    <xf numFmtId="164" fontId="1" fillId="3" borderId="0" xfId="3" applyNumberFormat="1" applyFont="1" applyFill="1" applyBorder="1" applyAlignment="1" applyProtection="1">
      <alignment horizontal="right"/>
      <protection hidden="1"/>
    </xf>
    <xf numFmtId="164" fontId="1" fillId="3" borderId="0" xfId="0" applyNumberFormat="1" applyFont="1" applyFill="1" applyBorder="1" applyAlignment="1" applyProtection="1">
      <alignment horizontal="right"/>
      <protection hidden="1"/>
    </xf>
    <xf numFmtId="164" fontId="1" fillId="0" borderId="0" xfId="3" applyNumberFormat="1" applyFont="1" applyFill="1" applyBorder="1" applyAlignment="1" applyProtection="1">
      <alignment horizontal="right"/>
      <protection hidden="1"/>
    </xf>
    <xf numFmtId="0" fontId="1" fillId="3" borderId="0" xfId="0" applyFont="1" applyFill="1" applyBorder="1" applyAlignment="1" applyProtection="1">
      <protection hidden="1"/>
    </xf>
    <xf numFmtId="165" fontId="1" fillId="3" borderId="0" xfId="1" applyNumberFormat="1" applyFont="1" applyFill="1" applyBorder="1" applyAlignment="1" applyProtection="1">
      <protection hidden="1"/>
    </xf>
    <xf numFmtId="43" fontId="1" fillId="3" borderId="0" xfId="1" applyNumberFormat="1" applyFont="1" applyFill="1" applyBorder="1" applyProtection="1">
      <protection hidden="1"/>
    </xf>
    <xf numFmtId="0" fontId="39" fillId="3" borderId="0" xfId="0" applyFont="1" applyFill="1" applyBorder="1" applyAlignment="1" applyProtection="1">
      <alignment horizontal="left" wrapText="1"/>
      <protection hidden="1"/>
    </xf>
    <xf numFmtId="0" fontId="39" fillId="3" borderId="0" xfId="0" applyFont="1" applyFill="1" applyBorder="1" applyAlignment="1" applyProtection="1">
      <protection hidden="1"/>
    </xf>
    <xf numFmtId="43" fontId="42" fillId="3" borderId="0" xfId="1" applyNumberFormat="1" applyFont="1" applyFill="1" applyBorder="1" applyProtection="1">
      <protection hidden="1"/>
    </xf>
    <xf numFmtId="0" fontId="38" fillId="3" borderId="0" xfId="0" applyFont="1" applyFill="1" applyBorder="1" applyAlignment="1" applyProtection="1">
      <alignment horizontal="left" wrapText="1"/>
      <protection hidden="1"/>
    </xf>
    <xf numFmtId="0" fontId="38" fillId="3" borderId="0" xfId="0" applyFont="1" applyFill="1" applyBorder="1" applyAlignment="1" applyProtection="1">
      <protection hidden="1"/>
    </xf>
    <xf numFmtId="0" fontId="42" fillId="3" borderId="0" xfId="0" applyFont="1" applyFill="1" applyBorder="1" applyProtection="1">
      <protection hidden="1"/>
    </xf>
    <xf numFmtId="0" fontId="38" fillId="3" borderId="0" xfId="0" applyFont="1" applyFill="1" applyBorder="1" applyAlignment="1" applyProtection="1">
      <alignment horizontal="left" wrapText="1"/>
      <protection hidden="1"/>
    </xf>
    <xf numFmtId="0" fontId="38" fillId="3" borderId="0" xfId="0" applyFont="1" applyFill="1" applyBorder="1" applyProtection="1">
      <protection hidden="1"/>
    </xf>
    <xf numFmtId="164" fontId="38" fillId="3" borderId="0" xfId="3" applyNumberFormat="1" applyFont="1" applyFill="1" applyBorder="1" applyAlignment="1" applyProtection="1">
      <alignment horizontal="right"/>
      <protection hidden="1"/>
    </xf>
    <xf numFmtId="164" fontId="38" fillId="3" borderId="0" xfId="0" applyNumberFormat="1" applyFont="1" applyFill="1" applyBorder="1" applyAlignment="1" applyProtection="1">
      <alignment horizontal="right"/>
      <protection hidden="1"/>
    </xf>
    <xf numFmtId="0" fontId="42" fillId="3" borderId="0" xfId="0" applyFont="1" applyFill="1" applyBorder="1" applyAlignment="1" applyProtection="1">
      <protection hidden="1"/>
    </xf>
    <xf numFmtId="165" fontId="42" fillId="3" borderId="0" xfId="1" applyNumberFormat="1" applyFont="1" applyFill="1" applyBorder="1" applyAlignment="1" applyProtection="1">
      <protection hidden="1"/>
    </xf>
    <xf numFmtId="0" fontId="38" fillId="3" borderId="0" xfId="0" applyFont="1" applyFill="1" applyBorder="1" applyAlignment="1" applyProtection="1">
      <protection hidden="1"/>
    </xf>
    <xf numFmtId="0" fontId="1" fillId="3" borderId="0" xfId="0" applyFont="1" applyFill="1" applyBorder="1" applyAlignment="1" applyProtection="1">
      <alignment horizontal="center"/>
      <protection hidden="1"/>
    </xf>
    <xf numFmtId="0" fontId="27" fillId="3" borderId="0" xfId="0" applyFont="1" applyFill="1" applyBorder="1" applyProtection="1">
      <protection hidden="1"/>
    </xf>
    <xf numFmtId="0" fontId="28" fillId="3" borderId="0" xfId="0" applyFont="1" applyFill="1" applyBorder="1" applyProtection="1">
      <protection hidden="1"/>
    </xf>
    <xf numFmtId="0" fontId="1" fillId="3" borderId="0" xfId="0" applyFont="1" applyFill="1" applyBorder="1" applyAlignment="1" applyProtection="1">
      <alignment horizontal="center" vertical="top"/>
      <protection hidden="1"/>
    </xf>
    <xf numFmtId="165" fontId="1" fillId="2" borderId="1" xfId="1" applyNumberFormat="1" applyFont="1" applyFill="1" applyBorder="1" applyProtection="1">
      <protection locked="0" hidden="1"/>
    </xf>
    <xf numFmtId="0" fontId="1" fillId="2" borderId="0" xfId="0" applyFont="1" applyFill="1" applyAlignment="1" applyProtection="1">
      <alignment horizontal="center"/>
      <protection hidden="1"/>
    </xf>
    <xf numFmtId="0" fontId="1" fillId="3" borderId="3" xfId="0" applyFont="1" applyFill="1" applyBorder="1" applyAlignment="1" applyProtection="1">
      <alignment horizontal="center"/>
      <protection hidden="1"/>
    </xf>
    <xf numFmtId="49" fontId="32" fillId="3" borderId="0" xfId="0" applyNumberFormat="1" applyFont="1" applyFill="1" applyBorder="1" applyAlignment="1" applyProtection="1">
      <alignment horizontal="left" wrapText="1"/>
      <protection hidden="1"/>
    </xf>
    <xf numFmtId="49" fontId="1" fillId="3" borderId="0" xfId="0" applyNumberFormat="1" applyFont="1" applyFill="1" applyBorder="1" applyAlignment="1" applyProtection="1">
      <protection hidden="1"/>
    </xf>
    <xf numFmtId="0" fontId="32" fillId="3" borderId="0" xfId="0" applyFont="1" applyFill="1" applyBorder="1" applyProtection="1">
      <protection hidden="1"/>
    </xf>
    <xf numFmtId="49" fontId="1" fillId="3" borderId="0" xfId="0" applyNumberFormat="1" applyFont="1" applyFill="1" applyBorder="1" applyAlignment="1" applyProtection="1">
      <alignment horizontal="left" wrapText="1"/>
      <protection hidden="1"/>
    </xf>
    <xf numFmtId="49" fontId="32" fillId="3" borderId="0" xfId="0" applyNumberFormat="1" applyFont="1" applyFill="1" applyBorder="1" applyAlignment="1" applyProtection="1">
      <alignment horizontal="left" wrapText="1"/>
      <protection hidden="1"/>
    </xf>
    <xf numFmtId="49" fontId="1" fillId="3" borderId="0" xfId="0" applyNumberFormat="1" applyFont="1" applyFill="1" applyBorder="1" applyAlignment="1" applyProtection="1">
      <alignment horizontal="left" wrapText="1"/>
      <protection hidden="1"/>
    </xf>
    <xf numFmtId="0" fontId="38" fillId="3" borderId="0" xfId="0" applyFont="1" applyFill="1" applyBorder="1" applyAlignment="1" applyProtection="1">
      <alignment horizontal="left" vertical="top"/>
      <protection hidden="1"/>
    </xf>
    <xf numFmtId="0" fontId="38" fillId="3" borderId="0" xfId="0" applyFont="1" applyFill="1" applyBorder="1" applyAlignment="1" applyProtection="1">
      <alignment vertical="top" wrapText="1"/>
      <protection hidden="1"/>
    </xf>
    <xf numFmtId="0" fontId="1" fillId="3" borderId="0" xfId="0" applyNumberFormat="1" applyFont="1" applyFill="1" applyBorder="1" applyAlignment="1" applyProtection="1">
      <alignment horizontal="left"/>
      <protection hidden="1"/>
    </xf>
    <xf numFmtId="0" fontId="5" fillId="3" borderId="0" xfId="0" applyFont="1" applyFill="1" applyBorder="1" applyAlignment="1" applyProtection="1">
      <alignment horizontal="center"/>
      <protection hidden="1"/>
    </xf>
    <xf numFmtId="0" fontId="17" fillId="3" borderId="0" xfId="2" applyFont="1" applyFill="1" applyBorder="1" applyAlignment="1" applyProtection="1">
      <alignment horizontal="right"/>
      <protection hidden="1"/>
    </xf>
    <xf numFmtId="0" fontId="11" fillId="3" borderId="8" xfId="2" applyFont="1" applyFill="1" applyBorder="1" applyAlignment="1" applyProtection="1">
      <alignment horizontal="center"/>
      <protection hidden="1"/>
    </xf>
    <xf numFmtId="0" fontId="1" fillId="3" borderId="8" xfId="0" applyFont="1" applyFill="1" applyBorder="1" applyAlignment="1" applyProtection="1">
      <alignment horizontal="center" vertical="top"/>
      <protection hidden="1"/>
    </xf>
    <xf numFmtId="49" fontId="1" fillId="2" borderId="1" xfId="0" applyNumberFormat="1" applyFont="1" applyFill="1" applyBorder="1" applyAlignment="1" applyProtection="1">
      <alignment horizontal="center" wrapText="1"/>
      <protection locked="0" hidden="1"/>
    </xf>
    <xf numFmtId="0" fontId="0" fillId="3" borderId="2" xfId="0" applyFont="1" applyFill="1" applyBorder="1" applyProtection="1">
      <protection hidden="1"/>
    </xf>
    <xf numFmtId="0" fontId="0" fillId="3" borderId="4" xfId="0" applyFont="1" applyFill="1" applyBorder="1" applyProtection="1">
      <protection hidden="1"/>
    </xf>
    <xf numFmtId="0" fontId="0" fillId="3" borderId="5" xfId="0" applyFont="1" applyFill="1" applyBorder="1" applyProtection="1">
      <protection hidden="1"/>
    </xf>
    <xf numFmtId="0" fontId="24" fillId="0" borderId="0" xfId="2" applyFont="1" applyFill="1" applyBorder="1" applyAlignment="1" applyProtection="1">
      <alignment horizontal="center"/>
      <protection hidden="1"/>
    </xf>
    <xf numFmtId="0" fontId="24" fillId="3" borderId="0" xfId="2" applyFont="1" applyFill="1" applyBorder="1" applyAlignment="1" applyProtection="1">
      <alignment horizontal="center"/>
      <protection hidden="1"/>
    </xf>
    <xf numFmtId="0" fontId="10" fillId="0" borderId="0" xfId="2" applyFont="1" applyFill="1" applyBorder="1" applyAlignment="1" applyProtection="1">
      <alignment horizontal="center"/>
      <protection hidden="1"/>
    </xf>
    <xf numFmtId="0" fontId="10" fillId="3" borderId="0" xfId="2" applyFont="1" applyFill="1" applyBorder="1" applyAlignment="1" applyProtection="1">
      <protection hidden="1"/>
    </xf>
    <xf numFmtId="165" fontId="0" fillId="2" borderId="1" xfId="1" applyNumberFormat="1" applyFont="1" applyFill="1" applyBorder="1" applyAlignment="1" applyProtection="1">
      <alignment horizontal="center"/>
      <protection locked="0" hidden="1"/>
    </xf>
    <xf numFmtId="0" fontId="0" fillId="2" borderId="0" xfId="0" applyFont="1" applyFill="1" applyProtection="1">
      <protection hidden="1"/>
    </xf>
    <xf numFmtId="0" fontId="1" fillId="3" borderId="0" xfId="0" applyFont="1" applyFill="1" applyBorder="1" applyAlignment="1" applyProtection="1">
      <alignment horizontal="left" wrapText="1"/>
      <protection hidden="1"/>
    </xf>
    <xf numFmtId="0" fontId="10" fillId="3" borderId="0" xfId="2" applyFont="1" applyFill="1" applyBorder="1" applyAlignment="1" applyProtection="1">
      <alignment horizontal="center"/>
      <protection hidden="1"/>
    </xf>
    <xf numFmtId="0" fontId="10" fillId="3" borderId="0" xfId="2" applyFont="1" applyFill="1" applyBorder="1" applyAlignment="1" applyProtection="1">
      <alignment horizontal="center" vertical="center"/>
      <protection hidden="1"/>
    </xf>
    <xf numFmtId="166" fontId="0" fillId="2" borderId="1" xfId="1" applyNumberFormat="1" applyFont="1" applyFill="1" applyBorder="1" applyProtection="1">
      <protection locked="0" hidden="1"/>
    </xf>
    <xf numFmtId="0" fontId="15" fillId="2" borderId="0" xfId="0" applyFont="1" applyFill="1" applyProtection="1">
      <protection hidden="1"/>
    </xf>
    <xf numFmtId="49" fontId="0" fillId="3" borderId="0" xfId="0" applyNumberFormat="1" applyFill="1" applyBorder="1" applyAlignment="1" applyProtection="1">
      <alignment horizontal="left" vertical="top"/>
      <protection hidden="1"/>
    </xf>
    <xf numFmtId="0" fontId="22" fillId="0" borderId="0" xfId="0" applyFont="1" applyFill="1" applyBorder="1" applyAlignment="1" applyProtection="1">
      <alignment horizontal="left"/>
      <protection hidden="1"/>
    </xf>
    <xf numFmtId="49" fontId="46" fillId="3" borderId="0" xfId="0" applyNumberFormat="1" applyFont="1" applyFill="1" applyBorder="1" applyAlignment="1" applyProtection="1">
      <alignment horizontal="left"/>
      <protection hidden="1"/>
    </xf>
    <xf numFmtId="0" fontId="46" fillId="3" borderId="0" xfId="0" applyFont="1" applyFill="1" applyBorder="1" applyAlignment="1" applyProtection="1">
      <protection hidden="1"/>
    </xf>
    <xf numFmtId="0" fontId="46" fillId="3" borderId="0" xfId="0" applyFont="1" applyFill="1" applyBorder="1" applyAlignment="1" applyProtection="1">
      <alignment horizontal="left" wrapText="1"/>
      <protection hidden="1"/>
    </xf>
    <xf numFmtId="0" fontId="53" fillId="3" borderId="0" xfId="2" applyFont="1" applyFill="1" applyBorder="1" applyAlignment="1" applyProtection="1">
      <alignment horizontal="left"/>
      <protection hidden="1"/>
    </xf>
    <xf numFmtId="49" fontId="46" fillId="3" borderId="0" xfId="0" applyNumberFormat="1" applyFont="1" applyFill="1" applyBorder="1" applyAlignment="1" applyProtection="1">
      <alignment horizontal="left" wrapText="1"/>
      <protection hidden="1"/>
    </xf>
    <xf numFmtId="0" fontId="18" fillId="3" borderId="5" xfId="0" applyFont="1" applyFill="1" applyBorder="1" applyProtection="1">
      <protection hidden="1"/>
    </xf>
    <xf numFmtId="0" fontId="33" fillId="3" borderId="0" xfId="0" applyFont="1" applyFill="1" applyBorder="1" applyProtection="1">
      <protection hidden="1"/>
    </xf>
    <xf numFmtId="0" fontId="33" fillId="3" borderId="0" xfId="0" applyNumberFormat="1" applyFont="1" applyFill="1" applyBorder="1" applyAlignment="1" applyProtection="1">
      <alignment horizontal="left"/>
      <protection hidden="1"/>
    </xf>
    <xf numFmtId="0" fontId="43" fillId="3" borderId="0" xfId="0" applyFont="1" applyFill="1" applyBorder="1" applyProtection="1">
      <protection hidden="1"/>
    </xf>
    <xf numFmtId="0" fontId="43" fillId="3" borderId="0" xfId="0" applyFont="1" applyFill="1" applyBorder="1" applyAlignment="1" applyProtection="1">
      <alignment horizontal="center"/>
      <protection hidden="1"/>
    </xf>
    <xf numFmtId="0" fontId="33" fillId="3" borderId="0" xfId="0" applyFont="1" applyFill="1" applyBorder="1" applyAlignment="1" applyProtection="1">
      <alignment horizontal="center"/>
      <protection hidden="1"/>
    </xf>
    <xf numFmtId="0" fontId="33" fillId="3" borderId="6" xfId="0" applyFont="1" applyFill="1" applyBorder="1" applyProtection="1">
      <protection hidden="1"/>
    </xf>
    <xf numFmtId="0" fontId="0" fillId="3" borderId="0" xfId="0" applyNumberFormat="1" applyFont="1" applyFill="1" applyBorder="1" applyAlignment="1" applyProtection="1">
      <alignment horizontal="left"/>
      <protection hidden="1"/>
    </xf>
    <xf numFmtId="0" fontId="17" fillId="3" borderId="0" xfId="2" applyFont="1" applyFill="1" applyBorder="1" applyAlignment="1" applyProtection="1">
      <alignment horizontal="left" vertical="top"/>
      <protection hidden="1"/>
    </xf>
    <xf numFmtId="0" fontId="14" fillId="3" borderId="0" xfId="2" applyFont="1" applyFill="1" applyBorder="1" applyAlignment="1" applyProtection="1">
      <alignment horizontal="left" vertical="top"/>
      <protection hidden="1"/>
    </xf>
    <xf numFmtId="0" fontId="11" fillId="3" borderId="8" xfId="2" applyFont="1" applyFill="1" applyBorder="1" applyAlignment="1" applyProtection="1">
      <alignment horizontal="center" vertical="top"/>
      <protection hidden="1"/>
    </xf>
    <xf numFmtId="169" fontId="0" fillId="2" borderId="1" xfId="1" applyNumberFormat="1" applyFont="1" applyFill="1" applyBorder="1" applyProtection="1">
      <protection locked="0" hidden="1"/>
    </xf>
    <xf numFmtId="0" fontId="0" fillId="2" borderId="1" xfId="0" applyFont="1" applyFill="1" applyBorder="1" applyAlignment="1" applyProtection="1">
      <alignment horizontal="center" vertical="center"/>
      <protection locked="0" hidden="1"/>
    </xf>
    <xf numFmtId="0" fontId="0" fillId="2" borderId="1" xfId="0" applyFill="1" applyBorder="1" applyAlignment="1" applyProtection="1">
      <alignment horizontal="center"/>
      <protection locked="0" hidden="1"/>
    </xf>
    <xf numFmtId="0" fontId="0" fillId="2" borderId="1" xfId="0" applyFont="1" applyFill="1" applyBorder="1" applyAlignment="1" applyProtection="1">
      <alignment horizontal="center"/>
      <protection locked="0" hidden="1"/>
    </xf>
    <xf numFmtId="0" fontId="0" fillId="2" borderId="2" xfId="0" applyFont="1" applyFill="1" applyBorder="1" applyAlignment="1" applyProtection="1">
      <alignment horizontal="left" vertical="top"/>
      <protection locked="0" hidden="1"/>
    </xf>
    <xf numFmtId="0" fontId="0" fillId="2" borderId="3" xfId="0" applyFont="1" applyFill="1" applyBorder="1" applyAlignment="1" applyProtection="1">
      <alignment horizontal="left" vertical="top"/>
      <protection locked="0" hidden="1"/>
    </xf>
    <xf numFmtId="0" fontId="0" fillId="2" borderId="4" xfId="0" applyFont="1" applyFill="1" applyBorder="1" applyAlignment="1" applyProtection="1">
      <alignment horizontal="left" vertical="top"/>
      <protection locked="0" hidden="1"/>
    </xf>
    <xf numFmtId="0" fontId="0" fillId="2" borderId="7" xfId="0" applyFont="1" applyFill="1" applyBorder="1" applyAlignment="1" applyProtection="1">
      <alignment horizontal="left" vertical="top"/>
      <protection locked="0" hidden="1"/>
    </xf>
    <xf numFmtId="0" fontId="0" fillId="2" borderId="8" xfId="0" applyFont="1" applyFill="1" applyBorder="1" applyAlignment="1" applyProtection="1">
      <alignment horizontal="left" vertical="top"/>
      <protection locked="0" hidden="1"/>
    </xf>
    <xf numFmtId="0" fontId="0" fillId="2" borderId="9" xfId="0" applyFont="1" applyFill="1" applyBorder="1" applyAlignment="1" applyProtection="1">
      <alignment horizontal="left" vertical="top"/>
      <protection locked="0" hidden="1"/>
    </xf>
    <xf numFmtId="0" fontId="6" fillId="3" borderId="6" xfId="0" applyFont="1" applyFill="1" applyBorder="1" applyAlignment="1" applyProtection="1">
      <alignment horizontal="center"/>
      <protection hidden="1"/>
    </xf>
    <xf numFmtId="0" fontId="0" fillId="2" borderId="0" xfId="0" applyFont="1" applyFill="1" applyBorder="1" applyProtection="1">
      <protection hidden="1"/>
    </xf>
    <xf numFmtId="49" fontId="0" fillId="3" borderId="3" xfId="0" applyNumberFormat="1" applyFont="1" applyFill="1" applyBorder="1" applyAlignment="1" applyProtection="1">
      <alignment horizontal="left"/>
      <protection hidden="1"/>
    </xf>
    <xf numFmtId="0" fontId="4" fillId="3" borderId="3" xfId="0" applyFont="1" applyFill="1" applyBorder="1" applyAlignment="1" applyProtection="1">
      <alignment horizontal="left"/>
      <protection hidden="1"/>
    </xf>
    <xf numFmtId="0" fontId="0" fillId="3" borderId="3" xfId="0" applyFont="1" applyFill="1" applyBorder="1" applyAlignment="1" applyProtection="1">
      <alignment horizontal="left" wrapText="1"/>
      <protection hidden="1"/>
    </xf>
    <xf numFmtId="0" fontId="0" fillId="3" borderId="3" xfId="0" applyFont="1" applyFill="1" applyBorder="1" applyAlignment="1" applyProtection="1">
      <protection hidden="1"/>
    </xf>
    <xf numFmtId="164" fontId="0" fillId="3" borderId="3" xfId="3" applyNumberFormat="1" applyFont="1" applyFill="1" applyBorder="1" applyAlignment="1" applyProtection="1">
      <alignment horizontal="right"/>
      <protection hidden="1"/>
    </xf>
    <xf numFmtId="164" fontId="0" fillId="3" borderId="3" xfId="0" applyNumberFormat="1" applyFont="1" applyFill="1" applyBorder="1" applyAlignment="1" applyProtection="1">
      <alignment horizontal="right"/>
      <protection hidden="1"/>
    </xf>
    <xf numFmtId="165" fontId="0" fillId="3" borderId="3" xfId="1" applyNumberFormat="1" applyFont="1" applyFill="1" applyBorder="1" applyAlignment="1" applyProtection="1">
      <protection hidden="1"/>
    </xf>
    <xf numFmtId="43" fontId="0" fillId="3" borderId="3" xfId="1" applyNumberFormat="1" applyFont="1" applyFill="1" applyBorder="1" applyProtection="1">
      <protection hidden="1"/>
    </xf>
    <xf numFmtId="2" fontId="0" fillId="3" borderId="3" xfId="1" applyNumberFormat="1" applyFont="1" applyFill="1" applyBorder="1" applyAlignment="1" applyProtection="1">
      <protection hidden="1"/>
    </xf>
    <xf numFmtId="9" fontId="4" fillId="3" borderId="0" xfId="3" applyFont="1" applyFill="1" applyBorder="1" applyAlignment="1" applyProtection="1">
      <alignment horizontal="center"/>
      <protection hidden="1"/>
    </xf>
    <xf numFmtId="49" fontId="4" fillId="3" borderId="0" xfId="0" applyNumberFormat="1" applyFont="1" applyFill="1" applyBorder="1" applyAlignment="1" applyProtection="1">
      <alignment horizontal="left"/>
      <protection hidden="1"/>
    </xf>
    <xf numFmtId="0" fontId="32" fillId="0" borderId="0" xfId="0" applyFont="1" applyFill="1" applyBorder="1" applyAlignment="1" applyProtection="1">
      <protection hidden="1"/>
    </xf>
    <xf numFmtId="164" fontId="0" fillId="0" borderId="0" xfId="3" applyNumberFormat="1" applyFont="1" applyFill="1" applyBorder="1" applyAlignment="1" applyProtection="1">
      <alignment horizontal="right"/>
      <protection hidden="1"/>
    </xf>
    <xf numFmtId="0" fontId="22" fillId="3" borderId="0" xfId="0" applyFont="1" applyFill="1" applyBorder="1" applyProtection="1">
      <protection hidden="1"/>
    </xf>
    <xf numFmtId="43" fontId="0" fillId="3" borderId="0" xfId="0" applyNumberFormat="1" applyFont="1" applyFill="1" applyBorder="1" applyProtection="1">
      <protection hidden="1"/>
    </xf>
    <xf numFmtId="0" fontId="5" fillId="3" borderId="0" xfId="0" applyFont="1" applyFill="1" applyBorder="1" applyAlignment="1" applyProtection="1">
      <alignment horizontal="left"/>
      <protection hidden="1"/>
    </xf>
    <xf numFmtId="2" fontId="1" fillId="3" borderId="0" xfId="1" applyNumberFormat="1" applyFont="1" applyFill="1" applyBorder="1" applyAlignment="1" applyProtection="1">
      <protection hidden="1"/>
    </xf>
    <xf numFmtId="49" fontId="33" fillId="3" borderId="0" xfId="0" applyNumberFormat="1" applyFont="1" applyFill="1" applyBorder="1" applyAlignment="1" applyProtection="1">
      <alignment horizontal="left"/>
      <protection hidden="1"/>
    </xf>
    <xf numFmtId="0" fontId="33" fillId="3" borderId="0" xfId="0" applyFont="1" applyFill="1" applyBorder="1" applyAlignment="1" applyProtection="1">
      <alignment horizontal="left"/>
      <protection hidden="1"/>
    </xf>
    <xf numFmtId="0" fontId="33" fillId="3" borderId="0" xfId="0" applyFont="1" applyFill="1" applyBorder="1" applyAlignment="1" applyProtection="1">
      <protection hidden="1"/>
    </xf>
    <xf numFmtId="49" fontId="51" fillId="3" borderId="0" xfId="2" applyNumberFormat="1" applyFont="1" applyFill="1" applyBorder="1" applyAlignment="1" applyProtection="1">
      <alignment horizontal="left"/>
      <protection hidden="1"/>
    </xf>
    <xf numFmtId="49" fontId="33" fillId="3" borderId="0" xfId="0" applyNumberFormat="1" applyFont="1" applyFill="1" applyBorder="1" applyAlignment="1" applyProtection="1">
      <protection hidden="1"/>
    </xf>
    <xf numFmtId="49" fontId="33" fillId="3" borderId="0" xfId="0" applyNumberFormat="1" applyFont="1" applyFill="1" applyBorder="1" applyAlignment="1" applyProtection="1">
      <alignment wrapText="1"/>
      <protection hidden="1"/>
    </xf>
    <xf numFmtId="0" fontId="12" fillId="3" borderId="0" xfId="2" applyFont="1" applyFill="1" applyBorder="1" applyAlignment="1" applyProtection="1">
      <alignment horizontal="left"/>
      <protection hidden="1"/>
    </xf>
    <xf numFmtId="0" fontId="11" fillId="3" borderId="0" xfId="2" applyFont="1" applyFill="1" applyBorder="1" applyAlignment="1" applyProtection="1">
      <alignment horizontal="center" vertical="top"/>
      <protection hidden="1"/>
    </xf>
    <xf numFmtId="164" fontId="0" fillId="5" borderId="1" xfId="3" applyNumberFormat="1" applyFont="1" applyFill="1" applyBorder="1" applyAlignment="1" applyProtection="1">
      <alignment horizontal="right"/>
      <protection locked="0" hidden="1"/>
    </xf>
    <xf numFmtId="0" fontId="21" fillId="2" borderId="0" xfId="0" applyFont="1" applyFill="1" applyProtection="1">
      <protection hidden="1"/>
    </xf>
    <xf numFmtId="0" fontId="0" fillId="3" borderId="0" xfId="0" applyFill="1" applyBorder="1" applyAlignment="1" applyProtection="1">
      <alignment vertical="top" wrapText="1"/>
      <protection hidden="1"/>
    </xf>
    <xf numFmtId="0" fontId="19" fillId="2" borderId="0" xfId="0" applyFont="1" applyFill="1" applyProtection="1">
      <protection hidden="1"/>
    </xf>
    <xf numFmtId="165" fontId="0" fillId="5" borderId="1" xfId="1" applyNumberFormat="1" applyFont="1" applyFill="1" applyBorder="1" applyAlignment="1" applyProtection="1">
      <alignment horizontal="center"/>
      <protection hidden="1"/>
    </xf>
    <xf numFmtId="49" fontId="18" fillId="3" borderId="0" xfId="0" applyNumberFormat="1" applyFont="1" applyFill="1" applyBorder="1" applyAlignment="1" applyProtection="1">
      <alignment horizontal="left"/>
      <protection hidden="1"/>
    </xf>
    <xf numFmtId="0" fontId="17" fillId="3" borderId="0" xfId="2" applyFont="1" applyFill="1" applyBorder="1" applyAlignment="1" applyProtection="1">
      <alignment horizontal="left"/>
      <protection hidden="1"/>
    </xf>
    <xf numFmtId="0" fontId="10" fillId="3" borderId="0" xfId="2" applyFont="1" applyFill="1" applyBorder="1" applyAlignment="1" applyProtection="1">
      <alignment horizontal="left" vertical="top"/>
      <protection hidden="1"/>
    </xf>
    <xf numFmtId="0" fontId="0" fillId="2" borderId="0" xfId="0" applyFont="1" applyFill="1" applyAlignment="1" applyProtection="1">
      <alignment horizontal="center"/>
      <protection hidden="1"/>
    </xf>
    <xf numFmtId="0" fontId="0" fillId="3" borderId="3" xfId="0" applyFont="1" applyFill="1" applyBorder="1" applyAlignment="1" applyProtection="1">
      <alignment horizontal="center"/>
      <protection hidden="1"/>
    </xf>
    <xf numFmtId="0" fontId="38" fillId="3" borderId="0" xfId="0" applyFont="1" applyFill="1" applyBorder="1" applyAlignment="1" applyProtection="1">
      <alignment horizontal="left" vertical="top" wrapText="1"/>
      <protection hidden="1"/>
    </xf>
    <xf numFmtId="49" fontId="39" fillId="0" borderId="0" xfId="0" applyNumberFormat="1" applyFont="1" applyFill="1" applyBorder="1" applyAlignment="1" applyProtection="1">
      <alignment horizontal="left"/>
      <protection hidden="1"/>
    </xf>
    <xf numFmtId="49" fontId="38" fillId="3" borderId="0" xfId="0" applyNumberFormat="1" applyFont="1" applyFill="1" applyBorder="1" applyAlignment="1" applyProtection="1">
      <alignment horizontal="left"/>
      <protection hidden="1"/>
    </xf>
    <xf numFmtId="164" fontId="0" fillId="7" borderId="1" xfId="0" applyNumberFormat="1" applyFont="1" applyFill="1" applyBorder="1" applyAlignment="1" applyProtection="1">
      <alignment horizontal="center" vertical="center"/>
      <protection hidden="1"/>
    </xf>
    <xf numFmtId="49" fontId="0" fillId="3" borderId="0" xfId="0" applyNumberFormat="1" applyFont="1" applyFill="1" applyBorder="1" applyAlignment="1" applyProtection="1">
      <alignment horizontal="center"/>
      <protection hidden="1"/>
    </xf>
    <xf numFmtId="0" fontId="39" fillId="3" borderId="0" xfId="0" applyFont="1" applyFill="1" applyBorder="1" applyProtection="1">
      <protection hidden="1"/>
    </xf>
    <xf numFmtId="164" fontId="0" fillId="3" borderId="0" xfId="0" applyNumberFormat="1" applyFont="1" applyFill="1" applyBorder="1" applyAlignment="1" applyProtection="1">
      <alignment horizontal="center" vertical="center"/>
      <protection hidden="1"/>
    </xf>
    <xf numFmtId="0" fontId="38" fillId="3" borderId="0" xfId="0" applyFont="1" applyFill="1" applyBorder="1" applyAlignment="1" applyProtection="1">
      <alignment horizontal="left" vertical="top" wrapText="1"/>
      <protection hidden="1"/>
    </xf>
    <xf numFmtId="0" fontId="9" fillId="2" borderId="0" xfId="0" applyFont="1" applyFill="1" applyBorder="1" applyProtection="1">
      <protection hidden="1"/>
    </xf>
    <xf numFmtId="0" fontId="9" fillId="2" borderId="0" xfId="0" applyFont="1" applyFill="1" applyProtection="1">
      <protection hidden="1"/>
    </xf>
    <xf numFmtId="49" fontId="32" fillId="3" borderId="0" xfId="0" applyNumberFormat="1" applyFont="1" applyFill="1" applyBorder="1" applyAlignment="1" applyProtection="1">
      <alignment wrapText="1"/>
      <protection hidden="1"/>
    </xf>
    <xf numFmtId="2" fontId="23" fillId="3" borderId="0" xfId="1" applyNumberFormat="1" applyFont="1" applyFill="1" applyBorder="1" applyAlignment="1" applyProtection="1">
      <protection hidden="1"/>
    </xf>
    <xf numFmtId="0" fontId="54" fillId="2" borderId="0" xfId="0" applyFont="1" applyFill="1" applyProtection="1">
      <protection hidden="1"/>
    </xf>
    <xf numFmtId="49" fontId="33" fillId="3" borderId="5" xfId="0" applyNumberFormat="1" applyFont="1" applyFill="1" applyBorder="1" applyAlignment="1" applyProtection="1">
      <alignment horizontal="left"/>
      <protection hidden="1"/>
    </xf>
    <xf numFmtId="0" fontId="0" fillId="3" borderId="6" xfId="0" applyFont="1" applyFill="1" applyBorder="1" applyAlignment="1" applyProtection="1">
      <alignment wrapText="1"/>
      <protection hidden="1"/>
    </xf>
    <xf numFmtId="0" fontId="0" fillId="3" borderId="6" xfId="0" applyFont="1" applyFill="1" applyBorder="1" applyAlignment="1" applyProtection="1">
      <alignment horizontal="left" wrapText="1"/>
      <protection hidden="1"/>
    </xf>
    <xf numFmtId="49" fontId="36" fillId="3" borderId="0" xfId="0" applyNumberFormat="1" applyFont="1" applyFill="1" applyBorder="1" applyAlignment="1" applyProtection="1">
      <alignment horizontal="left"/>
      <protection hidden="1"/>
    </xf>
    <xf numFmtId="0" fontId="1" fillId="3" borderId="8" xfId="0" applyFont="1" applyFill="1" applyBorder="1" applyAlignment="1" applyProtection="1">
      <alignment horizontal="center"/>
      <protection hidden="1"/>
    </xf>
    <xf numFmtId="164" fontId="0" fillId="2" borderId="1" xfId="3" applyNumberFormat="1" applyFont="1" applyFill="1" applyBorder="1" applyAlignment="1" applyProtection="1">
      <alignment horizontal="center"/>
      <protection locked="0" hidden="1"/>
    </xf>
    <xf numFmtId="0" fontId="1" fillId="4" borderId="0" xfId="0" applyFont="1" applyFill="1" applyProtection="1">
      <protection hidden="1"/>
    </xf>
    <xf numFmtId="0" fontId="1" fillId="4" borderId="3" xfId="0" applyFont="1" applyFill="1" applyBorder="1" applyProtection="1">
      <protection hidden="1"/>
    </xf>
    <xf numFmtId="0" fontId="0" fillId="4" borderId="0" xfId="0" applyFont="1" applyFill="1" applyProtection="1">
      <protection hidden="1"/>
    </xf>
    <xf numFmtId="164" fontId="0" fillId="4" borderId="3" xfId="3" applyNumberFormat="1" applyFont="1" applyFill="1" applyBorder="1" applyAlignment="1" applyProtection="1">
      <alignment horizontal="right"/>
      <protection hidden="1"/>
    </xf>
    <xf numFmtId="164" fontId="0" fillId="4" borderId="0" xfId="3" applyNumberFormat="1" applyFont="1" applyFill="1" applyBorder="1" applyAlignment="1" applyProtection="1">
      <alignment horizontal="right"/>
      <protection hidden="1"/>
    </xf>
    <xf numFmtId="164" fontId="0" fillId="3" borderId="0" xfId="1" applyNumberFormat="1" applyFont="1" applyFill="1" applyBorder="1" applyProtection="1">
      <protection hidden="1"/>
    </xf>
    <xf numFmtId="164" fontId="0" fillId="3" borderId="0" xfId="3" applyNumberFormat="1" applyFont="1" applyFill="1" applyBorder="1" applyProtection="1">
      <protection hidden="1"/>
    </xf>
    <xf numFmtId="0" fontId="32" fillId="3" borderId="0" xfId="0" applyFont="1" applyFill="1" applyBorder="1" applyAlignment="1" applyProtection="1">
      <protection hidden="1"/>
    </xf>
    <xf numFmtId="43" fontId="32" fillId="3" borderId="0" xfId="1" applyNumberFormat="1" applyFont="1" applyFill="1" applyBorder="1" applyAlignment="1" applyProtection="1">
      <protection hidden="1"/>
    </xf>
    <xf numFmtId="164" fontId="32" fillId="3" borderId="0" xfId="0" applyNumberFormat="1" applyFont="1" applyFill="1" applyBorder="1" applyAlignment="1" applyProtection="1">
      <alignment horizontal="right"/>
      <protection hidden="1"/>
    </xf>
    <xf numFmtId="166" fontId="32" fillId="3" borderId="0" xfId="3" applyNumberFormat="1" applyFont="1" applyFill="1" applyBorder="1" applyAlignment="1" applyProtection="1">
      <alignment horizontal="right"/>
      <protection hidden="1"/>
    </xf>
    <xf numFmtId="166" fontId="32" fillId="3" borderId="0" xfId="0" applyNumberFormat="1" applyFont="1" applyFill="1" applyBorder="1" applyAlignment="1" applyProtection="1">
      <protection hidden="1"/>
    </xf>
    <xf numFmtId="166" fontId="32" fillId="3" borderId="0" xfId="1" applyNumberFormat="1" applyFont="1" applyFill="1" applyBorder="1" applyAlignment="1" applyProtection="1">
      <protection hidden="1"/>
    </xf>
    <xf numFmtId="164" fontId="0" fillId="3" borderId="0" xfId="3" applyNumberFormat="1" applyFont="1" applyFill="1" applyBorder="1" applyAlignment="1" applyProtection="1">
      <alignment horizontal="center"/>
      <protection hidden="1"/>
    </xf>
    <xf numFmtId="49" fontId="0" fillId="3" borderId="0" xfId="0" applyNumberFormat="1" applyFont="1" applyFill="1" applyBorder="1" applyAlignment="1" applyProtection="1">
      <alignment horizontal="left" wrapText="1"/>
      <protection hidden="1"/>
    </xf>
    <xf numFmtId="0" fontId="0" fillId="4" borderId="0" xfId="0" applyFont="1" applyFill="1" applyBorder="1" applyAlignment="1" applyProtection="1">
      <alignment wrapText="1"/>
      <protection hidden="1"/>
    </xf>
    <xf numFmtId="49" fontId="5" fillId="3" borderId="0" xfId="0" applyNumberFormat="1" applyFont="1" applyFill="1" applyBorder="1" applyAlignment="1" applyProtection="1">
      <alignment horizontal="left"/>
      <protection hidden="1"/>
    </xf>
    <xf numFmtId="0" fontId="5" fillId="4" borderId="0" xfId="0" applyFont="1" applyFill="1" applyBorder="1" applyAlignment="1" applyProtection="1">
      <alignment horizontal="center"/>
      <protection hidden="1"/>
    </xf>
    <xf numFmtId="0" fontId="5" fillId="3" borderId="0" xfId="0" applyFont="1" applyFill="1" applyBorder="1" applyAlignment="1" applyProtection="1">
      <protection hidden="1"/>
    </xf>
    <xf numFmtId="9" fontId="5" fillId="3" borderId="0" xfId="3" applyFont="1" applyFill="1" applyBorder="1" applyAlignment="1" applyProtection="1">
      <alignment horizontal="center"/>
      <protection hidden="1"/>
    </xf>
    <xf numFmtId="0" fontId="1" fillId="3" borderId="0" xfId="0" applyFont="1" applyFill="1" applyBorder="1" applyAlignment="1" applyProtection="1">
      <alignment horizontal="left"/>
      <protection hidden="1"/>
    </xf>
    <xf numFmtId="43" fontId="5" fillId="4" borderId="1" xfId="1" applyNumberFormat="1" applyFont="1" applyFill="1" applyBorder="1" applyAlignment="1" applyProtection="1">
      <alignment horizontal="right"/>
      <protection hidden="1"/>
    </xf>
    <xf numFmtId="166" fontId="5" fillId="5" borderId="1" xfId="1" applyNumberFormat="1" applyFont="1" applyFill="1" applyBorder="1" applyAlignment="1" applyProtection="1">
      <alignment horizontal="right"/>
      <protection hidden="1"/>
    </xf>
    <xf numFmtId="166" fontId="1" fillId="3" borderId="0" xfId="0" applyNumberFormat="1" applyFont="1" applyFill="1" applyBorder="1" applyProtection="1">
      <protection hidden="1"/>
    </xf>
    <xf numFmtId="43" fontId="1" fillId="4" borderId="0" xfId="1" applyNumberFormat="1" applyFont="1" applyFill="1" applyBorder="1" applyAlignment="1" applyProtection="1">
      <protection hidden="1"/>
    </xf>
    <xf numFmtId="166" fontId="1" fillId="0" borderId="0" xfId="3" applyNumberFormat="1" applyFont="1" applyFill="1" applyBorder="1" applyAlignment="1" applyProtection="1">
      <alignment horizontal="right"/>
      <protection hidden="1"/>
    </xf>
    <xf numFmtId="166" fontId="1" fillId="3" borderId="0" xfId="0" applyNumberFormat="1" applyFont="1" applyFill="1" applyBorder="1" applyAlignment="1" applyProtection="1">
      <protection hidden="1"/>
    </xf>
    <xf numFmtId="166" fontId="1" fillId="3" borderId="0" xfId="1" applyNumberFormat="1" applyFont="1" applyFill="1" applyBorder="1" applyAlignment="1" applyProtection="1">
      <protection hidden="1"/>
    </xf>
    <xf numFmtId="166" fontId="1" fillId="3" borderId="0" xfId="1" applyNumberFormat="1" applyFont="1" applyFill="1" applyBorder="1" applyProtection="1">
      <protection hidden="1"/>
    </xf>
    <xf numFmtId="43" fontId="1" fillId="4" borderId="1" xfId="1" applyNumberFormat="1" applyFont="1" applyFill="1" applyBorder="1" applyAlignment="1" applyProtection="1">
      <protection hidden="1"/>
    </xf>
    <xf numFmtId="166" fontId="1" fillId="5" borderId="1" xfId="1" applyNumberFormat="1" applyFont="1" applyFill="1" applyBorder="1" applyAlignment="1" applyProtection="1">
      <protection hidden="1"/>
    </xf>
    <xf numFmtId="43" fontId="1" fillId="4" borderId="0" xfId="1" applyNumberFormat="1" applyFont="1" applyFill="1" applyBorder="1" applyProtection="1">
      <protection hidden="1"/>
    </xf>
    <xf numFmtId="166" fontId="1" fillId="3" borderId="0" xfId="3" applyNumberFormat="1" applyFont="1" applyFill="1" applyBorder="1" applyAlignment="1" applyProtection="1">
      <alignment horizontal="right"/>
      <protection hidden="1"/>
    </xf>
    <xf numFmtId="43" fontId="5" fillId="4" borderId="1" xfId="1" applyNumberFormat="1" applyFont="1" applyFill="1" applyBorder="1" applyAlignment="1" applyProtection="1">
      <protection hidden="1"/>
    </xf>
    <xf numFmtId="0" fontId="5" fillId="3" borderId="0" xfId="0" applyFont="1" applyFill="1" applyBorder="1" applyAlignment="1" applyProtection="1">
      <alignment horizontal="right"/>
      <protection hidden="1"/>
    </xf>
    <xf numFmtId="166" fontId="5" fillId="5" borderId="1" xfId="1" applyNumberFormat="1" applyFont="1" applyFill="1" applyBorder="1" applyAlignment="1" applyProtection="1">
      <protection hidden="1"/>
    </xf>
    <xf numFmtId="166" fontId="5" fillId="3" borderId="0" xfId="0" applyNumberFormat="1" applyFont="1" applyFill="1" applyBorder="1" applyProtection="1">
      <protection hidden="1"/>
    </xf>
    <xf numFmtId="166" fontId="5" fillId="3" borderId="0" xfId="1" applyNumberFormat="1" applyFont="1" applyFill="1" applyBorder="1" applyProtection="1">
      <protection hidden="1"/>
    </xf>
    <xf numFmtId="0" fontId="14" fillId="3" borderId="0" xfId="2" applyFont="1" applyFill="1" applyBorder="1" applyAlignment="1" applyProtection="1">
      <alignment horizontal="left"/>
      <protection hidden="1"/>
    </xf>
    <xf numFmtId="164" fontId="1" fillId="4" borderId="0" xfId="3" applyNumberFormat="1" applyFont="1" applyFill="1" applyBorder="1" applyAlignment="1" applyProtection="1">
      <alignment horizontal="right"/>
      <protection hidden="1"/>
    </xf>
    <xf numFmtId="0" fontId="18" fillId="3" borderId="0" xfId="0" applyFont="1" applyFill="1" applyBorder="1" applyProtection="1">
      <protection hidden="1"/>
    </xf>
    <xf numFmtId="0" fontId="1" fillId="3" borderId="0" xfId="0" applyFont="1" applyFill="1" applyBorder="1" applyAlignment="1" applyProtection="1">
      <alignment wrapText="1"/>
      <protection hidden="1"/>
    </xf>
    <xf numFmtId="0" fontId="1" fillId="4" borderId="0" xfId="0" applyFont="1" applyFill="1" applyBorder="1" applyAlignment="1" applyProtection="1">
      <protection hidden="1"/>
    </xf>
    <xf numFmtId="0" fontId="11" fillId="3" borderId="0" xfId="2" applyFont="1" applyFill="1" applyBorder="1" applyAlignment="1" applyProtection="1">
      <alignment horizontal="left" vertical="top"/>
      <protection hidden="1"/>
    </xf>
    <xf numFmtId="0" fontId="1" fillId="4" borderId="8" xfId="0" applyFont="1" applyFill="1" applyBorder="1" applyProtection="1">
      <protection hidden="1"/>
    </xf>
    <xf numFmtId="0" fontId="20" fillId="2" borderId="0" xfId="0" applyFont="1" applyFill="1" applyProtection="1">
      <protection hidden="1"/>
    </xf>
    <xf numFmtId="164" fontId="19" fillId="2" borderId="0" xfId="0" applyNumberFormat="1" applyFont="1" applyFill="1" applyProtection="1">
      <protection hidden="1"/>
    </xf>
    <xf numFmtId="0" fontId="31" fillId="3" borderId="0" xfId="2" applyFont="1" applyFill="1" applyBorder="1" applyAlignment="1" applyProtection="1">
      <alignment horizontal="center"/>
      <protection hidden="1"/>
    </xf>
    <xf numFmtId="0" fontId="24" fillId="3" borderId="0" xfId="2" applyFont="1" applyFill="1" applyBorder="1" applyAlignment="1" applyProtection="1">
      <alignment horizontal="left" vertical="top"/>
      <protection hidden="1"/>
    </xf>
    <xf numFmtId="0" fontId="0" fillId="3" borderId="7" xfId="0" applyFont="1" applyFill="1" applyBorder="1" applyProtection="1">
      <protection hidden="1"/>
    </xf>
    <xf numFmtId="0" fontId="0" fillId="3" borderId="9" xfId="0" applyFont="1" applyFill="1" applyBorder="1" applyProtection="1">
      <protection hidden="1"/>
    </xf>
    <xf numFmtId="0" fontId="0" fillId="3" borderId="7" xfId="0" applyFont="1" applyFill="1" applyBorder="1" applyAlignment="1" applyProtection="1">
      <alignment horizontal="center"/>
      <protection hidden="1"/>
    </xf>
    <xf numFmtId="0" fontId="0" fillId="3" borderId="8" xfId="0" applyFont="1" applyFill="1" applyBorder="1" applyAlignment="1" applyProtection="1">
      <alignment horizontal="center"/>
      <protection hidden="1"/>
    </xf>
    <xf numFmtId="0" fontId="0" fillId="3" borderId="9" xfId="0" applyFont="1" applyFill="1" applyBorder="1" applyAlignment="1" applyProtection="1">
      <alignment horizontal="center"/>
      <protection hidden="1"/>
    </xf>
    <xf numFmtId="9" fontId="4" fillId="3" borderId="0" xfId="0" applyNumberFormat="1" applyFont="1" applyFill="1" applyBorder="1" applyAlignment="1" applyProtection="1">
      <alignment horizontal="center"/>
      <protection hidden="1"/>
    </xf>
    <xf numFmtId="49" fontId="19" fillId="2" borderId="0" xfId="0" applyNumberFormat="1" applyFont="1" applyFill="1" applyProtection="1">
      <protection hidden="1"/>
    </xf>
    <xf numFmtId="49" fontId="0" fillId="3" borderId="0" xfId="0" applyNumberFormat="1" applyFill="1" applyBorder="1" applyAlignment="1" applyProtection="1">
      <alignment horizontal="left"/>
      <protection hidden="1"/>
    </xf>
    <xf numFmtId="0" fontId="15" fillId="2" borderId="0" xfId="0" applyFont="1" applyFill="1" applyBorder="1" applyProtection="1">
      <protection hidden="1"/>
    </xf>
    <xf numFmtId="0" fontId="32" fillId="3" borderId="0" xfId="0" applyFont="1" applyFill="1" applyProtection="1">
      <protection hidden="1"/>
    </xf>
    <xf numFmtId="0" fontId="1" fillId="3" borderId="0" xfId="0" applyFont="1" applyFill="1" applyProtection="1">
      <protection hidden="1"/>
    </xf>
    <xf numFmtId="0" fontId="0" fillId="0" borderId="0" xfId="0" applyBorder="1" applyAlignment="1" applyProtection="1">
      <protection hidden="1"/>
    </xf>
    <xf numFmtId="0" fontId="0" fillId="0" borderId="0" xfId="0" applyFont="1" applyBorder="1" applyAlignment="1" applyProtection="1">
      <protection hidden="1"/>
    </xf>
    <xf numFmtId="0" fontId="0" fillId="0" borderId="6" xfId="0" applyFont="1" applyBorder="1" applyAlignment="1" applyProtection="1">
      <protection hidden="1"/>
    </xf>
    <xf numFmtId="49" fontId="0" fillId="3" borderId="0" xfId="0" applyNumberFormat="1" applyFont="1" applyFill="1" applyBorder="1" applyAlignment="1" applyProtection="1">
      <alignment horizontal="left" vertical="top"/>
      <protection hidden="1"/>
    </xf>
    <xf numFmtId="0" fontId="31" fillId="3" borderId="0" xfId="2" applyFont="1" applyFill="1" applyBorder="1" applyAlignment="1" applyProtection="1">
      <alignment horizontal="left" vertical="top"/>
      <protection hidden="1"/>
    </xf>
    <xf numFmtId="165" fontId="32" fillId="9" borderId="1" xfId="1" applyNumberFormat="1" applyFont="1" applyFill="1" applyBorder="1" applyAlignment="1" applyProtection="1">
      <protection locked="0" hidden="1"/>
    </xf>
    <xf numFmtId="0" fontId="0" fillId="3" borderId="7" xfId="0" applyFill="1" applyBorder="1" applyAlignment="1" applyProtection="1">
      <alignment horizontal="center"/>
      <protection hidden="1"/>
    </xf>
    <xf numFmtId="0" fontId="0" fillId="3" borderId="8" xfId="0" applyFill="1" applyBorder="1" applyAlignment="1" applyProtection="1">
      <alignment horizontal="center"/>
      <protection hidden="1"/>
    </xf>
    <xf numFmtId="0" fontId="0" fillId="3" borderId="9" xfId="0" applyFill="1" applyBorder="1" applyAlignment="1" applyProtection="1">
      <alignment horizontal="center"/>
      <protection hidden="1"/>
    </xf>
    <xf numFmtId="0" fontId="22" fillId="3" borderId="0" xfId="0" applyFont="1" applyFill="1" applyBorder="1" applyAlignment="1" applyProtection="1">
      <alignment horizontal="left" vertical="top" wrapText="1"/>
      <protection hidden="1"/>
    </xf>
    <xf numFmtId="0" fontId="0" fillId="3" borderId="6" xfId="0" applyFill="1" applyBorder="1" applyAlignment="1" applyProtection="1">
      <alignment vertical="top" wrapText="1"/>
      <protection hidden="1"/>
    </xf>
    <xf numFmtId="0" fontId="22" fillId="3" borderId="0" xfId="0" applyFont="1" applyFill="1" applyBorder="1" applyAlignment="1" applyProtection="1">
      <alignment vertical="top" wrapText="1"/>
      <protection hidden="1"/>
    </xf>
    <xf numFmtId="0" fontId="0" fillId="3" borderId="6" xfId="0" applyFont="1" applyFill="1" applyBorder="1" applyAlignment="1" applyProtection="1">
      <alignment vertical="top" wrapText="1"/>
      <protection hidden="1"/>
    </xf>
    <xf numFmtId="0" fontId="32" fillId="3" borderId="0" xfId="0" applyFont="1" applyFill="1" applyBorder="1" applyAlignment="1" applyProtection="1">
      <alignment horizontal="left" vertical="top"/>
      <protection hidden="1"/>
    </xf>
    <xf numFmtId="0" fontId="22" fillId="3" borderId="0" xfId="0" applyFont="1" applyFill="1" applyBorder="1" applyAlignment="1" applyProtection="1">
      <alignment horizontal="left" vertical="top" wrapText="1"/>
      <protection hidden="1"/>
    </xf>
    <xf numFmtId="5" fontId="22" fillId="3" borderId="0" xfId="0" applyNumberFormat="1" applyFont="1" applyFill="1" applyBorder="1" applyAlignment="1" applyProtection="1">
      <alignment horizontal="left" vertical="top" wrapText="1"/>
      <protection hidden="1"/>
    </xf>
    <xf numFmtId="0" fontId="0" fillId="3" borderId="6" xfId="0" applyFont="1" applyFill="1" applyBorder="1" applyAlignment="1" applyProtection="1">
      <alignment horizontal="left" vertical="top" wrapText="1"/>
      <protection hidden="1"/>
    </xf>
    <xf numFmtId="0" fontId="29" fillId="3" borderId="0" xfId="0" applyFont="1" applyFill="1" applyBorder="1" applyAlignment="1" applyProtection="1">
      <alignment horizontal="left" vertical="top"/>
      <protection hidden="1"/>
    </xf>
    <xf numFmtId="5" fontId="0" fillId="3" borderId="0" xfId="0" applyNumberFormat="1" applyFont="1" applyFill="1" applyBorder="1" applyAlignment="1" applyProtection="1">
      <alignment horizontal="left" vertical="top" wrapText="1"/>
      <protection hidden="1"/>
    </xf>
    <xf numFmtId="0" fontId="23" fillId="3" borderId="0" xfId="0" applyFont="1" applyFill="1" applyBorder="1" applyAlignment="1" applyProtection="1">
      <alignment horizontal="center"/>
      <protection hidden="1"/>
    </xf>
    <xf numFmtId="39" fontId="1" fillId="2" borderId="0" xfId="0" applyNumberFormat="1" applyFont="1" applyFill="1" applyProtection="1">
      <protection hidden="1"/>
    </xf>
    <xf numFmtId="0" fontId="0" fillId="3" borderId="5" xfId="0" applyFill="1" applyBorder="1" applyProtection="1">
      <protection hidden="1"/>
    </xf>
    <xf numFmtId="5" fontId="4" fillId="3" borderId="0" xfId="1" applyNumberFormat="1" applyFont="1" applyFill="1" applyBorder="1" applyAlignment="1" applyProtection="1">
      <alignment horizontal="center"/>
      <protection hidden="1"/>
    </xf>
    <xf numFmtId="0" fontId="1" fillId="3" borderId="6" xfId="0" applyFont="1" applyFill="1" applyBorder="1" applyAlignment="1" applyProtection="1">
      <alignment wrapText="1"/>
      <protection hidden="1"/>
    </xf>
    <xf numFmtId="0" fontId="1" fillId="3" borderId="6" xfId="0" applyFont="1" applyFill="1" applyBorder="1" applyAlignment="1" applyProtection="1">
      <alignment horizontal="left" wrapText="1"/>
      <protection hidden="1"/>
    </xf>
    <xf numFmtId="0" fontId="4" fillId="3" borderId="0" xfId="0" applyFont="1" applyFill="1" applyBorder="1" applyAlignment="1" applyProtection="1">
      <alignment horizontal="center"/>
      <protection hidden="1"/>
    </xf>
    <xf numFmtId="49" fontId="52" fillId="3" borderId="0" xfId="0" applyNumberFormat="1" applyFont="1" applyFill="1" applyBorder="1" applyAlignment="1" applyProtection="1">
      <alignment horizontal="left"/>
      <protection hidden="1"/>
    </xf>
    <xf numFmtId="0" fontId="11" fillId="3" borderId="6" xfId="2" applyFont="1" applyFill="1" applyBorder="1" applyAlignment="1" applyProtection="1">
      <alignment horizontal="left" vertical="top"/>
      <protection hidden="1"/>
    </xf>
    <xf numFmtId="37" fontId="0" fillId="2" borderId="1" xfId="1" applyNumberFormat="1" applyFont="1" applyFill="1" applyBorder="1" applyProtection="1">
      <protection locked="0" hidden="1"/>
    </xf>
    <xf numFmtId="5" fontId="0" fillId="2" borderId="1" xfId="4" applyNumberFormat="1" applyFont="1" applyFill="1" applyBorder="1" applyProtection="1">
      <protection locked="0" hidden="1"/>
    </xf>
    <xf numFmtId="164" fontId="0" fillId="2" borderId="1" xfId="3" applyNumberFormat="1" applyFont="1" applyFill="1" applyBorder="1" applyProtection="1">
      <protection locked="0" hidden="1"/>
    </xf>
    <xf numFmtId="165" fontId="0" fillId="2" borderId="1" xfId="1" applyNumberFormat="1" applyFont="1" applyFill="1" applyBorder="1" applyProtection="1">
      <protection locked="0" hidden="1"/>
    </xf>
    <xf numFmtId="0" fontId="12" fillId="2" borderId="0" xfId="2" quotePrefix="1" applyFont="1" applyFill="1" applyBorder="1" applyAlignment="1" applyProtection="1">
      <protection hidden="1"/>
    </xf>
    <xf numFmtId="0" fontId="23" fillId="3" borderId="0" xfId="0" applyFont="1" applyFill="1" applyBorder="1" applyProtection="1">
      <protection hidden="1"/>
    </xf>
    <xf numFmtId="49" fontId="15" fillId="2" borderId="0" xfId="0" applyNumberFormat="1" applyFont="1" applyFill="1" applyProtection="1">
      <protection hidden="1"/>
    </xf>
    <xf numFmtId="39" fontId="0" fillId="3" borderId="0" xfId="0" applyNumberFormat="1" applyFont="1" applyFill="1" applyBorder="1" applyProtection="1">
      <protection hidden="1"/>
    </xf>
    <xf numFmtId="39" fontId="0" fillId="3" borderId="0" xfId="1" applyNumberFormat="1" applyFont="1" applyFill="1" applyBorder="1" applyProtection="1">
      <protection hidden="1"/>
    </xf>
    <xf numFmtId="169" fontId="0" fillId="3" borderId="0" xfId="1" applyNumberFormat="1" applyFont="1" applyFill="1" applyBorder="1" applyProtection="1">
      <protection hidden="1"/>
    </xf>
    <xf numFmtId="49" fontId="38" fillId="3" borderId="0" xfId="0" applyNumberFormat="1" applyFont="1" applyFill="1" applyBorder="1" applyAlignment="1" applyProtection="1">
      <protection hidden="1"/>
    </xf>
    <xf numFmtId="49" fontId="31" fillId="3" borderId="0" xfId="2" applyNumberFormat="1" applyFont="1" applyFill="1" applyBorder="1" applyAlignment="1" applyProtection="1">
      <protection hidden="1"/>
    </xf>
    <xf numFmtId="49" fontId="0" fillId="3" borderId="0" xfId="0" applyNumberFormat="1" applyFont="1" applyFill="1" applyBorder="1" applyAlignment="1" applyProtection="1">
      <protection hidden="1"/>
    </xf>
    <xf numFmtId="39" fontId="32" fillId="2" borderId="1" xfId="1" applyNumberFormat="1" applyFont="1" applyFill="1" applyBorder="1" applyProtection="1">
      <protection locked="0" hidden="1"/>
    </xf>
    <xf numFmtId="39" fontId="0" fillId="2" borderId="1" xfId="1" applyNumberFormat="1" applyFont="1" applyFill="1" applyBorder="1" applyProtection="1">
      <protection locked="0" hidden="1"/>
    </xf>
    <xf numFmtId="168" fontId="0" fillId="3" borderId="0" xfId="0" applyNumberFormat="1" applyFont="1" applyFill="1" applyBorder="1" applyProtection="1">
      <protection hidden="1"/>
    </xf>
    <xf numFmtId="0" fontId="37" fillId="3" borderId="0" xfId="0" applyFont="1" applyFill="1" applyBorder="1" applyProtection="1">
      <protection hidden="1"/>
    </xf>
    <xf numFmtId="170" fontId="38" fillId="3" borderId="0" xfId="0" applyNumberFormat="1" applyFont="1" applyFill="1" applyBorder="1" applyAlignment="1" applyProtection="1">
      <protection hidden="1"/>
    </xf>
    <xf numFmtId="0" fontId="38" fillId="3" borderId="0" xfId="0" applyFont="1" applyFill="1" applyBorder="1" applyAlignment="1" applyProtection="1">
      <alignment wrapText="1"/>
      <protection hidden="1"/>
    </xf>
    <xf numFmtId="0" fontId="32" fillId="3" borderId="0" xfId="0" applyFont="1" applyFill="1" applyBorder="1" applyAlignment="1" applyProtection="1">
      <alignment horizontal="left" vertical="top" wrapText="1"/>
      <protection hidden="1"/>
    </xf>
    <xf numFmtId="170" fontId="0" fillId="5" borderId="17" xfId="0" applyNumberFormat="1" applyFont="1" applyFill="1" applyBorder="1" applyProtection="1">
      <protection hidden="1"/>
    </xf>
    <xf numFmtId="0" fontId="4" fillId="5" borderId="19" xfId="0" applyFont="1" applyFill="1" applyBorder="1" applyProtection="1">
      <protection hidden="1"/>
    </xf>
    <xf numFmtId="0" fontId="0" fillId="5" borderId="19" xfId="0" applyFill="1" applyBorder="1" applyProtection="1">
      <protection hidden="1"/>
    </xf>
    <xf numFmtId="0" fontId="0" fillId="5" borderId="18" xfId="0" applyFill="1" applyBorder="1" applyProtection="1">
      <protection hidden="1"/>
    </xf>
    <xf numFmtId="0" fontId="32" fillId="3" borderId="0" xfId="0" applyFont="1" applyFill="1" applyBorder="1" applyAlignment="1" applyProtection="1">
      <alignment wrapText="1"/>
      <protection hidden="1"/>
    </xf>
    <xf numFmtId="170" fontId="0" fillId="2" borderId="1" xfId="0" applyNumberFormat="1" applyFont="1" applyFill="1" applyBorder="1" applyProtection="1">
      <protection locked="0" hidden="1"/>
    </xf>
    <xf numFmtId="0" fontId="32" fillId="3" borderId="0" xfId="0" applyFont="1" applyFill="1" applyBorder="1" applyAlignment="1" applyProtection="1">
      <alignment horizontal="left"/>
      <protection hidden="1"/>
    </xf>
    <xf numFmtId="0" fontId="32" fillId="3" borderId="0" xfId="0" applyFont="1" applyFill="1" applyBorder="1" applyAlignment="1" applyProtection="1">
      <alignment horizontal="center"/>
      <protection hidden="1"/>
    </xf>
    <xf numFmtId="7" fontId="0" fillId="2" borderId="1" xfId="4" applyNumberFormat="1" applyFont="1" applyFill="1" applyBorder="1" applyProtection="1">
      <protection locked="0" hidden="1"/>
    </xf>
    <xf numFmtId="170" fontId="0" fillId="2" borderId="1" xfId="0" applyNumberFormat="1" applyFill="1" applyBorder="1" applyProtection="1">
      <protection locked="0" hidden="1"/>
    </xf>
    <xf numFmtId="166" fontId="4" fillId="3" borderId="0" xfId="1" applyNumberFormat="1" applyFont="1" applyFill="1" applyBorder="1" applyAlignment="1" applyProtection="1">
      <alignment horizontal="center"/>
      <protection hidden="1"/>
    </xf>
    <xf numFmtId="7" fontId="4" fillId="3" borderId="0" xfId="4" applyNumberFormat="1" applyFont="1" applyFill="1" applyBorder="1" applyAlignment="1" applyProtection="1">
      <alignment horizontal="center"/>
      <protection hidden="1"/>
    </xf>
    <xf numFmtId="0" fontId="4" fillId="3" borderId="0" xfId="0" applyFont="1" applyFill="1" applyBorder="1" applyAlignment="1" applyProtection="1">
      <alignment horizontal="center" wrapText="1"/>
      <protection hidden="1"/>
    </xf>
    <xf numFmtId="7" fontId="4" fillId="3" borderId="0" xfId="0" applyNumberFormat="1" applyFont="1" applyFill="1" applyBorder="1" applyAlignment="1" applyProtection="1">
      <alignment horizontal="center"/>
      <protection hidden="1"/>
    </xf>
    <xf numFmtId="43" fontId="1" fillId="2" borderId="0" xfId="1" applyFont="1" applyFill="1" applyProtection="1">
      <protection hidden="1"/>
    </xf>
    <xf numFmtId="43" fontId="1" fillId="3" borderId="3" xfId="1" applyFont="1" applyFill="1" applyBorder="1" applyProtection="1">
      <protection hidden="1"/>
    </xf>
    <xf numFmtId="43" fontId="0" fillId="3" borderId="0" xfId="1" applyFont="1" applyFill="1" applyBorder="1" applyProtection="1">
      <protection hidden="1"/>
    </xf>
    <xf numFmtId="0" fontId="8" fillId="3" borderId="0" xfId="2" applyFill="1" applyBorder="1" applyAlignment="1" applyProtection="1">
      <protection hidden="1"/>
    </xf>
    <xf numFmtId="43" fontId="1" fillId="3" borderId="8" xfId="1" applyFont="1" applyFill="1" applyBorder="1" applyProtection="1">
      <protection hidden="1"/>
    </xf>
    <xf numFmtId="0" fontId="0" fillId="3" borderId="0" xfId="0" applyFill="1" applyProtection="1">
      <protection hidden="1"/>
    </xf>
    <xf numFmtId="0" fontId="0" fillId="3" borderId="0" xfId="0" applyFont="1" applyFill="1" applyBorder="1" applyAlignment="1" applyProtection="1">
      <alignment horizontal="left" vertical="top"/>
      <protection hidden="1"/>
    </xf>
    <xf numFmtId="165" fontId="4" fillId="3" borderId="0" xfId="1" applyNumberFormat="1" applyFont="1" applyFill="1" applyBorder="1" applyAlignment="1" applyProtection="1">
      <alignment horizontal="center" wrapText="1"/>
      <protection hidden="1"/>
    </xf>
    <xf numFmtId="0" fontId="19" fillId="2" borderId="0" xfId="0" applyFont="1" applyFill="1" applyBorder="1" applyProtection="1">
      <protection hidden="1"/>
    </xf>
    <xf numFmtId="0" fontId="46" fillId="3" borderId="5" xfId="0" applyFont="1" applyFill="1" applyBorder="1" applyProtection="1">
      <protection hidden="1"/>
    </xf>
    <xf numFmtId="0" fontId="46" fillId="3" borderId="0" xfId="0" applyFont="1" applyFill="1" applyBorder="1" applyAlignment="1" applyProtection="1">
      <alignment horizontal="left"/>
      <protection hidden="1"/>
    </xf>
    <xf numFmtId="165" fontId="46" fillId="3" borderId="0" xfId="1" applyNumberFormat="1" applyFont="1" applyFill="1" applyBorder="1" applyProtection="1">
      <protection hidden="1"/>
    </xf>
    <xf numFmtId="0" fontId="46" fillId="3" borderId="6" xfId="0" applyFont="1" applyFill="1" applyBorder="1" applyProtection="1">
      <protection hidden="1"/>
    </xf>
    <xf numFmtId="165" fontId="4" fillId="3" borderId="0" xfId="1" applyNumberFormat="1" applyFont="1" applyFill="1" applyBorder="1" applyProtection="1">
      <protection hidden="1"/>
    </xf>
    <xf numFmtId="0" fontId="4" fillId="3" borderId="5" xfId="0" applyFont="1" applyFill="1" applyBorder="1" applyAlignment="1" applyProtection="1">
      <alignment horizontal="center" vertical="top" wrapText="1"/>
      <protection hidden="1"/>
    </xf>
    <xf numFmtId="0" fontId="4" fillId="3" borderId="0" xfId="0" applyFont="1" applyFill="1" applyBorder="1" applyAlignment="1" applyProtection="1">
      <alignment horizontal="center" vertical="top" wrapText="1"/>
      <protection hidden="1"/>
    </xf>
    <xf numFmtId="0" fontId="4" fillId="3" borderId="6" xfId="0" applyFont="1" applyFill="1" applyBorder="1" applyAlignment="1" applyProtection="1">
      <alignment horizontal="center" vertical="top" wrapText="1"/>
      <protection hidden="1"/>
    </xf>
    <xf numFmtId="49" fontId="0" fillId="3" borderId="0" xfId="0" applyNumberFormat="1" applyFont="1" applyFill="1" applyBorder="1" applyAlignment="1" applyProtection="1">
      <alignment horizontal="right"/>
      <protection hidden="1"/>
    </xf>
    <xf numFmtId="0" fontId="1" fillId="3" borderId="0" xfId="0" applyFont="1" applyFill="1" applyBorder="1" applyAlignment="1" applyProtection="1">
      <alignment horizontal="center" wrapText="1"/>
      <protection hidden="1"/>
    </xf>
    <xf numFmtId="164" fontId="1" fillId="3" borderId="0" xfId="0" applyNumberFormat="1" applyFont="1" applyFill="1" applyBorder="1" applyAlignment="1" applyProtection="1">
      <alignment horizontal="center"/>
      <protection hidden="1"/>
    </xf>
    <xf numFmtId="164" fontId="1" fillId="3" borderId="0" xfId="0" applyNumberFormat="1" applyFont="1" applyFill="1" applyBorder="1" applyProtection="1">
      <protection hidden="1"/>
    </xf>
    <xf numFmtId="0" fontId="49" fillId="3" borderId="0" xfId="0" applyFont="1" applyFill="1" applyBorder="1" applyProtection="1">
      <protection hidden="1"/>
    </xf>
    <xf numFmtId="0" fontId="50" fillId="3" borderId="0" xfId="0" applyFont="1" applyFill="1" applyBorder="1" applyAlignment="1" applyProtection="1">
      <alignment horizontal="center"/>
      <protection hidden="1"/>
    </xf>
    <xf numFmtId="0" fontId="50" fillId="3" borderId="0" xfId="0" applyFont="1" applyFill="1" applyBorder="1" applyAlignment="1" applyProtection="1">
      <alignment horizontal="center" vertical="top"/>
      <protection hidden="1"/>
    </xf>
    <xf numFmtId="0" fontId="50" fillId="3" borderId="0" xfId="0" applyFont="1" applyFill="1" applyBorder="1" applyProtection="1">
      <protection hidden="1"/>
    </xf>
    <xf numFmtId="0" fontId="50" fillId="3" borderId="6" xfId="0" applyFont="1" applyFill="1" applyBorder="1" applyProtection="1">
      <protection hidden="1"/>
    </xf>
    <xf numFmtId="166" fontId="19" fillId="2" borderId="0" xfId="1" applyNumberFormat="1" applyFont="1" applyFill="1" applyProtection="1">
      <protection hidden="1"/>
    </xf>
    <xf numFmtId="7" fontId="19" fillId="2" borderId="0" xfId="0" applyNumberFormat="1" applyFont="1" applyFill="1" applyProtection="1">
      <protection hidden="1"/>
    </xf>
    <xf numFmtId="0" fontId="22" fillId="3" borderId="0" xfId="0" applyFont="1" applyFill="1" applyBorder="1" applyAlignment="1" applyProtection="1">
      <alignment horizontal="left"/>
      <protection hidden="1"/>
    </xf>
    <xf numFmtId="0" fontId="0" fillId="3" borderId="0" xfId="0" applyFont="1" applyFill="1" applyBorder="1" applyAlignment="1" applyProtection="1">
      <alignment horizontal="center"/>
      <protection hidden="1"/>
    </xf>
    <xf numFmtId="44" fontId="0" fillId="3" borderId="0" xfId="0" applyNumberFormat="1" applyFont="1" applyFill="1" applyBorder="1" applyProtection="1">
      <protection hidden="1"/>
    </xf>
    <xf numFmtId="0" fontId="0" fillId="3" borderId="2" xfId="0" applyFont="1" applyFill="1" applyBorder="1" applyAlignment="1" applyProtection="1">
      <alignment horizontal="center"/>
      <protection hidden="1"/>
    </xf>
    <xf numFmtId="0" fontId="0" fillId="3" borderId="4" xfId="0" applyFont="1" applyFill="1" applyBorder="1" applyAlignment="1" applyProtection="1">
      <alignment horizontal="center"/>
      <protection hidden="1"/>
    </xf>
    <xf numFmtId="0" fontId="4" fillId="3" borderId="11" xfId="0" applyFont="1" applyFill="1" applyBorder="1" applyProtection="1">
      <protection hidden="1"/>
    </xf>
    <xf numFmtId="0" fontId="4" fillId="3" borderId="11" xfId="0" applyFont="1" applyFill="1" applyBorder="1" applyAlignment="1" applyProtection="1">
      <alignment horizontal="center"/>
      <protection hidden="1"/>
    </xf>
    <xf numFmtId="0" fontId="4" fillId="6" borderId="13" xfId="0" applyFont="1" applyFill="1" applyBorder="1" applyProtection="1">
      <protection hidden="1"/>
    </xf>
    <xf numFmtId="0" fontId="4" fillId="6" borderId="14" xfId="0" applyFont="1" applyFill="1" applyBorder="1" applyAlignment="1" applyProtection="1">
      <alignment horizontal="center"/>
      <protection hidden="1"/>
    </xf>
    <xf numFmtId="0" fontId="4" fillId="6" borderId="15" xfId="0" applyFont="1" applyFill="1" applyBorder="1" applyAlignment="1" applyProtection="1">
      <alignment horizontal="center"/>
      <protection hidden="1"/>
    </xf>
    <xf numFmtId="0" fontId="1" fillId="2" borderId="0" xfId="0" applyFont="1" applyFill="1" applyBorder="1" applyAlignment="1" applyProtection="1">
      <alignment vertical="top" wrapText="1"/>
      <protection hidden="1"/>
    </xf>
    <xf numFmtId="0" fontId="0" fillId="3" borderId="5" xfId="0" applyFont="1" applyFill="1" applyBorder="1" applyAlignment="1" applyProtection="1">
      <alignment vertical="top" wrapText="1"/>
      <protection hidden="1"/>
    </xf>
    <xf numFmtId="0" fontId="4" fillId="3" borderId="12" xfId="0" applyFont="1" applyFill="1" applyBorder="1" applyAlignment="1" applyProtection="1">
      <alignment horizontal="left" vertical="top" wrapText="1"/>
      <protection hidden="1"/>
    </xf>
    <xf numFmtId="0" fontId="31" fillId="0" borderId="12" xfId="2" applyFont="1" applyBorder="1" applyAlignment="1" applyProtection="1">
      <alignment vertical="top" wrapText="1"/>
      <protection hidden="1"/>
    </xf>
    <xf numFmtId="0" fontId="31" fillId="0" borderId="6" xfId="2" applyFont="1" applyBorder="1" applyAlignment="1" applyProtection="1">
      <alignment vertical="top" wrapText="1"/>
      <protection hidden="1"/>
    </xf>
    <xf numFmtId="0" fontId="0" fillId="2" borderId="0" xfId="0" applyFill="1" applyAlignment="1" applyProtection="1">
      <alignment vertical="top" wrapText="1"/>
      <protection hidden="1"/>
    </xf>
    <xf numFmtId="0" fontId="4" fillId="3" borderId="10" xfId="0" applyFont="1" applyFill="1" applyBorder="1" applyProtection="1">
      <protection hidden="1"/>
    </xf>
    <xf numFmtId="0" fontId="0" fillId="3" borderId="10" xfId="0" applyFont="1" applyFill="1" applyBorder="1" applyAlignment="1" applyProtection="1">
      <alignment horizontal="center" vertical="center"/>
      <protection hidden="1"/>
    </xf>
    <xf numFmtId="0" fontId="4" fillId="3" borderId="10" xfId="0" applyFont="1" applyFill="1" applyBorder="1" applyAlignment="1" applyProtection="1">
      <alignment wrapText="1"/>
      <protection hidden="1"/>
    </xf>
    <xf numFmtId="168" fontId="0" fillId="3" borderId="10" xfId="1" applyNumberFormat="1" applyFont="1" applyFill="1" applyBorder="1" applyAlignment="1" applyProtection="1">
      <alignment horizontal="center" vertical="center" wrapText="1"/>
      <protection hidden="1"/>
    </xf>
    <xf numFmtId="167" fontId="0" fillId="3" borderId="10" xfId="0" quotePrefix="1" applyNumberFormat="1" applyFont="1" applyFill="1" applyBorder="1" applyAlignment="1" applyProtection="1">
      <alignment horizontal="center" vertical="center" wrapText="1"/>
      <protection hidden="1"/>
    </xf>
    <xf numFmtId="37" fontId="0" fillId="3" borderId="10" xfId="1" applyNumberFormat="1" applyFont="1" applyFill="1" applyBorder="1" applyAlignment="1" applyProtection="1">
      <alignment horizontal="center" vertical="center" wrapText="1"/>
      <protection hidden="1"/>
    </xf>
    <xf numFmtId="165" fontId="0" fillId="3" borderId="10" xfId="1" applyNumberFormat="1" applyFont="1" applyFill="1" applyBorder="1" applyAlignment="1" applyProtection="1">
      <alignment horizontal="center" vertical="center" wrapText="1"/>
      <protection hidden="1"/>
    </xf>
    <xf numFmtId="164" fontId="1" fillId="2" borderId="0" xfId="3" applyNumberFormat="1" applyFont="1" applyFill="1" applyBorder="1" applyProtection="1">
      <protection hidden="1"/>
    </xf>
    <xf numFmtId="164" fontId="0" fillId="3" borderId="5" xfId="3" applyNumberFormat="1" applyFont="1" applyFill="1" applyBorder="1" applyProtection="1">
      <protection hidden="1"/>
    </xf>
    <xf numFmtId="164" fontId="4" fillId="3" borderId="10" xfId="3" applyNumberFormat="1" applyFont="1" applyFill="1" applyBorder="1" applyProtection="1">
      <protection hidden="1"/>
    </xf>
    <xf numFmtId="164" fontId="0" fillId="3" borderId="10" xfId="3" applyNumberFormat="1" applyFont="1" applyFill="1" applyBorder="1" applyAlignment="1" applyProtection="1">
      <alignment horizontal="center" vertical="center"/>
      <protection hidden="1"/>
    </xf>
    <xf numFmtId="164" fontId="0" fillId="3" borderId="6" xfId="3" applyNumberFormat="1" applyFont="1" applyFill="1" applyBorder="1" applyProtection="1">
      <protection hidden="1"/>
    </xf>
    <xf numFmtId="164" fontId="0" fillId="2" borderId="0" xfId="3" applyNumberFormat="1" applyFont="1" applyFill="1" applyProtection="1">
      <protection hidden="1"/>
    </xf>
    <xf numFmtId="0" fontId="4" fillId="6" borderId="14" xfId="0" applyFont="1" applyFill="1" applyBorder="1" applyAlignment="1" applyProtection="1">
      <alignment horizontal="center" vertical="center"/>
      <protection hidden="1"/>
    </xf>
    <xf numFmtId="0" fontId="4" fillId="6" borderId="15" xfId="0" applyFont="1" applyFill="1" applyBorder="1" applyAlignment="1" applyProtection="1">
      <alignment horizontal="center" vertical="center"/>
      <protection hidden="1"/>
    </xf>
    <xf numFmtId="0" fontId="4" fillId="3" borderId="10" xfId="0" applyFont="1" applyFill="1" applyBorder="1" applyAlignment="1" applyProtection="1">
      <alignment horizontal="left"/>
      <protection hidden="1"/>
    </xf>
    <xf numFmtId="0" fontId="4" fillId="3" borderId="10" xfId="0" applyFont="1" applyFill="1" applyBorder="1" applyAlignment="1" applyProtection="1">
      <alignment vertical="top" wrapText="1"/>
      <protection hidden="1"/>
    </xf>
    <xf numFmtId="0" fontId="0" fillId="3" borderId="10" xfId="0" applyFont="1" applyFill="1" applyBorder="1" applyAlignment="1" applyProtection="1">
      <alignment horizontal="center" vertical="center" wrapText="1"/>
      <protection hidden="1"/>
    </xf>
    <xf numFmtId="0" fontId="4" fillId="3" borderId="10" xfId="0" applyFont="1" applyFill="1" applyBorder="1" applyAlignment="1" applyProtection="1">
      <alignment horizontal="left" vertical="top" wrapText="1"/>
      <protection hidden="1"/>
    </xf>
    <xf numFmtId="7" fontId="0" fillId="0" borderId="10" xfId="4" applyNumberFormat="1" applyFont="1" applyBorder="1" applyAlignment="1" applyProtection="1">
      <alignment horizontal="center" vertical="center"/>
      <protection hidden="1"/>
    </xf>
    <xf numFmtId="0" fontId="1" fillId="2" borderId="0" xfId="0" applyFont="1" applyFill="1" applyBorder="1" applyAlignment="1" applyProtection="1">
      <alignment horizontal="center"/>
      <protection hidden="1"/>
    </xf>
    <xf numFmtId="0" fontId="0" fillId="3" borderId="5" xfId="0" applyFont="1" applyFill="1" applyBorder="1" applyAlignment="1" applyProtection="1">
      <alignment horizontal="center"/>
      <protection hidden="1"/>
    </xf>
    <xf numFmtId="0" fontId="4" fillId="3" borderId="10" xfId="0" applyFont="1" applyFill="1" applyBorder="1" applyAlignment="1" applyProtection="1">
      <alignment horizontal="left" wrapText="1"/>
      <protection hidden="1"/>
    </xf>
    <xf numFmtId="3" fontId="0" fillId="3" borderId="10" xfId="0" applyNumberFormat="1" applyFont="1" applyFill="1" applyBorder="1" applyAlignment="1" applyProtection="1">
      <alignment horizontal="center" vertical="center" wrapText="1"/>
      <protection hidden="1"/>
    </xf>
    <xf numFmtId="0" fontId="0" fillId="3" borderId="6" xfId="0" applyFont="1" applyFill="1" applyBorder="1" applyAlignment="1" applyProtection="1">
      <alignment horizontal="center" wrapText="1"/>
      <protection hidden="1"/>
    </xf>
    <xf numFmtId="0" fontId="0" fillId="2" borderId="0" xfId="0" applyFill="1" applyAlignment="1" applyProtection="1">
      <alignment horizontal="center"/>
      <protection hidden="1"/>
    </xf>
    <xf numFmtId="0" fontId="0" fillId="0" borderId="10" xfId="0" applyFont="1" applyBorder="1" applyAlignment="1" applyProtection="1">
      <alignment horizontal="center" vertical="center"/>
      <protection hidden="1"/>
    </xf>
    <xf numFmtId="44" fontId="0" fillId="0" borderId="10" xfId="4" applyFont="1" applyBorder="1" applyAlignment="1" applyProtection="1">
      <alignment horizontal="center" vertical="center" wrapText="1"/>
      <protection hidden="1"/>
    </xf>
    <xf numFmtId="0" fontId="4" fillId="5" borderId="10" xfId="0" applyFont="1" applyFill="1" applyBorder="1" applyAlignment="1" applyProtection="1">
      <alignment horizontal="left" vertical="top" wrapText="1"/>
      <protection hidden="1"/>
    </xf>
    <xf numFmtId="0" fontId="4" fillId="0" borderId="10" xfId="0" applyFont="1" applyFill="1" applyBorder="1" applyAlignment="1" applyProtection="1">
      <alignment horizontal="left" vertical="top"/>
      <protection hidden="1"/>
    </xf>
    <xf numFmtId="49" fontId="33" fillId="3" borderId="16" xfId="0" applyNumberFormat="1" applyFont="1" applyFill="1" applyBorder="1" applyAlignment="1" applyProtection="1">
      <alignment horizontal="left"/>
      <protection hidden="1"/>
    </xf>
    <xf numFmtId="49" fontId="33" fillId="3" borderId="0" xfId="0" applyNumberFormat="1" applyFont="1" applyFill="1" applyBorder="1" applyAlignment="1" applyProtection="1">
      <alignment horizontal="left" vertical="top"/>
      <protection hidden="1"/>
    </xf>
    <xf numFmtId="0" fontId="0" fillId="3" borderId="0" xfId="0" applyFill="1" applyBorder="1" applyAlignment="1" applyProtection="1">
      <alignment horizontal="center" vertical="center"/>
      <protection hidden="1"/>
    </xf>
    <xf numFmtId="0" fontId="17" fillId="3" borderId="0" xfId="2" applyFont="1" applyFill="1" applyBorder="1" applyAlignment="1" applyProtection="1">
      <alignment horizontal="center" vertical="center"/>
      <protection hidden="1"/>
    </xf>
    <xf numFmtId="0" fontId="0" fillId="3" borderId="0" xfId="0" applyFont="1" applyFill="1" applyBorder="1" applyAlignment="1" applyProtection="1">
      <alignment horizontal="center" vertical="center"/>
      <protection hidden="1"/>
    </xf>
    <xf numFmtId="0" fontId="31" fillId="3" borderId="0" xfId="2" applyFont="1" applyFill="1" applyBorder="1" applyAlignment="1" applyProtection="1">
      <alignment horizontal="center" vertical="center"/>
      <protection hidden="1"/>
    </xf>
    <xf numFmtId="0" fontId="34" fillId="3" borderId="0" xfId="2" applyFont="1" applyFill="1" applyBorder="1" applyAlignment="1" applyProtection="1">
      <alignment horizontal="center" vertical="center"/>
      <protection hidden="1"/>
    </xf>
    <xf numFmtId="0" fontId="0" fillId="3" borderId="0" xfId="0" applyFill="1" applyBorder="1" applyAlignment="1" applyProtection="1">
      <alignment horizontal="left" indent="1"/>
      <protection hidden="1"/>
    </xf>
    <xf numFmtId="0" fontId="0" fillId="3" borderId="0" xfId="0" applyFont="1" applyFill="1" applyBorder="1" applyAlignment="1" applyProtection="1">
      <alignment horizontal="left" wrapText="1" indent="1"/>
      <protection hidden="1"/>
    </xf>
    <xf numFmtId="0" fontId="0" fillId="3" borderId="0" xfId="0" applyFont="1" applyFill="1" applyBorder="1" applyAlignment="1" applyProtection="1">
      <alignment horizontal="left" indent="1"/>
      <protection hidden="1"/>
    </xf>
  </cellXfs>
  <cellStyles count="5">
    <cellStyle name="Comma" xfId="1" builtinId="3"/>
    <cellStyle name="Currency" xfId="4" builtinId="4"/>
    <cellStyle name="Hyperlink" xfId="2" builtinId="8"/>
    <cellStyle name="Normal" xfId="0" builtinId="0"/>
    <cellStyle name="Percent" xfId="3" builtinId="5"/>
  </cellStyles>
  <dxfs count="9">
    <dxf>
      <fill>
        <patternFill>
          <bgColor rgb="FFFF0000"/>
        </patternFill>
      </fill>
    </dxf>
    <dxf>
      <fill>
        <patternFill>
          <bgColor theme="0" tint="-0.24994659260841701"/>
        </patternFill>
      </fill>
    </dxf>
    <dxf>
      <fill>
        <patternFill>
          <bgColor theme="0" tint="-0.14996795556505021"/>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rgb="FFFF0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5"/>
  <c:chart>
    <c:autoTitleDeleted val="1"/>
    <c:plotArea>
      <c:layout>
        <c:manualLayout>
          <c:layoutTarget val="inner"/>
          <c:xMode val="edge"/>
          <c:yMode val="edge"/>
          <c:x val="0.21299913175367977"/>
          <c:y val="0.20497067496192606"/>
          <c:w val="0.59931804286654344"/>
          <c:h val="0.60953361738639911"/>
        </c:manualLayout>
      </c:layout>
      <c:pieChart>
        <c:varyColors val="1"/>
        <c:ser>
          <c:idx val="0"/>
          <c:order val="0"/>
          <c:tx>
            <c:strRef>
              <c:f>'Results Comp of Organics'!$U$17</c:f>
              <c:strCache>
                <c:ptCount val="1"/>
                <c:pt idx="0">
                  <c:v>Tons</c:v>
                </c:pt>
              </c:strCache>
            </c:strRef>
          </c:tx>
          <c:dLbls>
            <c:dLbl>
              <c:idx val="1"/>
              <c:layout>
                <c:manualLayout>
                  <c:x val="0"/>
                  <c:y val="0"/>
                </c:manualLayout>
              </c:layout>
              <c:dLblPos val="bestFit"/>
              <c:showLegendKey val="1"/>
              <c:showCatName val="1"/>
              <c:showPercent val="1"/>
            </c:dLbl>
            <c:dLblPos val="outEnd"/>
            <c:showLegendKey val="1"/>
            <c:showCatName val="1"/>
            <c:showPercent val="1"/>
            <c:showLeaderLines val="1"/>
          </c:dLbls>
          <c:cat>
            <c:strRef>
              <c:f>'Results Comp of Organics'!$T$18:$T$19</c:f>
              <c:strCache>
                <c:ptCount val="2"/>
                <c:pt idx="0">
                  <c:v>Currently Disposed as Refuse</c:v>
                </c:pt>
                <c:pt idx="1">
                  <c:v>Currently Collected Separately as Yard Trimmings</c:v>
                </c:pt>
              </c:strCache>
            </c:strRef>
          </c:cat>
          <c:val>
            <c:numRef>
              <c:f>'Results Comp of Organics'!$U$18:$U$19</c:f>
              <c:numCache>
                <c:formatCode>General</c:formatCode>
                <c:ptCount val="2"/>
                <c:pt idx="0">
                  <c:v>0</c:v>
                </c:pt>
                <c:pt idx="1">
                  <c:v>0</c:v>
                </c:pt>
              </c:numCache>
            </c:numRef>
          </c:val>
        </c:ser>
        <c:firstSliceAng val="0"/>
      </c:pieChart>
    </c:plotArea>
    <c:plotVisOnly val="1"/>
  </c:chart>
  <c:spPr>
    <a:ln w="0">
      <a:noFill/>
    </a:ln>
  </c:spPr>
  <c:printSettings>
    <c:headerFooter/>
    <c:pageMargins b="0.75000000000000633" l="0.70000000000000062" r="0.70000000000000062" t="0.750000000000006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5"/>
  <c:chart>
    <c:autoTitleDeleted val="1"/>
    <c:plotArea>
      <c:layout>
        <c:manualLayout>
          <c:layoutTarget val="inner"/>
          <c:xMode val="edge"/>
          <c:yMode val="edge"/>
          <c:x val="0.18828894569435231"/>
          <c:y val="0.20497057743517622"/>
          <c:w val="0.59931804286654367"/>
          <c:h val="0.60953361738639888"/>
        </c:manualLayout>
      </c:layout>
      <c:pieChart>
        <c:varyColors val="1"/>
        <c:ser>
          <c:idx val="0"/>
          <c:order val="0"/>
          <c:tx>
            <c:strRef>
              <c:f>'Results Comp of Organics'!$U$13</c:f>
              <c:strCache>
                <c:ptCount val="1"/>
                <c:pt idx="0">
                  <c:v>Tons</c:v>
                </c:pt>
              </c:strCache>
            </c:strRef>
          </c:tx>
          <c:dLbls>
            <c:dLblPos val="outEnd"/>
            <c:showLegendKey val="1"/>
            <c:showCatName val="1"/>
            <c:showPercent val="1"/>
            <c:showLeaderLines val="1"/>
          </c:dLbls>
          <c:cat>
            <c:strRef>
              <c:f>'Results Comp of Organics'!$T$14:$T$15</c:f>
              <c:strCache>
                <c:ptCount val="2"/>
                <c:pt idx="0">
                  <c:v>Currently Disposed as Refuse</c:v>
                </c:pt>
                <c:pt idx="1">
                  <c:v>Currently Collected Separately as Yard Trimmings</c:v>
                </c:pt>
              </c:strCache>
            </c:strRef>
          </c:cat>
          <c:val>
            <c:numRef>
              <c:f>'Results Comp of Organics'!$U$14:$U$15</c:f>
              <c:numCache>
                <c:formatCode>General</c:formatCode>
                <c:ptCount val="2"/>
                <c:pt idx="0">
                  <c:v>0</c:v>
                </c:pt>
                <c:pt idx="1">
                  <c:v>0</c:v>
                </c:pt>
              </c:numCache>
            </c:numRef>
          </c:val>
        </c:ser>
        <c:firstSliceAng val="0"/>
      </c:pieChart>
    </c:plotArea>
    <c:plotVisOnly val="1"/>
  </c:chart>
  <c:spPr>
    <a:noFill/>
    <a:ln w="0">
      <a:noFill/>
    </a:ln>
  </c:spPr>
  <c:printSettings>
    <c:headerFooter/>
    <c:pageMargins b="0.75000000000000611" l="0.70000000000000062" r="0.70000000000000062" t="0.750000000000006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style val="5"/>
  <c:chart>
    <c:autoTitleDeleted val="1"/>
    <c:plotArea>
      <c:layout>
        <c:manualLayout>
          <c:layoutTarget val="inner"/>
          <c:xMode val="edge"/>
          <c:yMode val="edge"/>
          <c:x val="0.26266840352185555"/>
          <c:y val="0.19621721093070821"/>
          <c:w val="0.50695302964430067"/>
          <c:h val="0.9337099890315419"/>
        </c:manualLayout>
      </c:layout>
      <c:pieChart>
        <c:varyColors val="1"/>
        <c:ser>
          <c:idx val="0"/>
          <c:order val="0"/>
          <c:tx>
            <c:strRef>
              <c:f>'Results Tonnage'!$U$18</c:f>
              <c:strCache>
                <c:ptCount val="1"/>
                <c:pt idx="0">
                  <c:v>Tons</c:v>
                </c:pt>
              </c:strCache>
            </c:strRef>
          </c:tx>
          <c:dLbls>
            <c:dLbl>
              <c:idx val="1"/>
              <c:layout>
                <c:manualLayout>
                  <c:x val="-0.19904312219210399"/>
                  <c:y val="-3.0917868750969548E-2"/>
                </c:manualLayout>
              </c:layout>
              <c:dLblPos val="bestFit"/>
              <c:showLegendKey val="1"/>
              <c:showCatName val="1"/>
              <c:showPercent val="1"/>
            </c:dLbl>
            <c:dLblPos val="outEnd"/>
            <c:showLegendKey val="1"/>
            <c:showCatName val="1"/>
            <c:showPercent val="1"/>
            <c:showLeaderLines val="1"/>
          </c:dLbls>
          <c:cat>
            <c:strRef>
              <c:f>'Results Tonnage'!$T$19:$T$20</c:f>
              <c:strCache>
                <c:ptCount val="2"/>
                <c:pt idx="0">
                  <c:v>Residential Refuse Diverted to Residential SSO Collection Program</c:v>
                </c:pt>
                <c:pt idx="1">
                  <c:v>Residential Refuse Disposed </c:v>
                </c:pt>
              </c:strCache>
            </c:strRef>
          </c:cat>
          <c:val>
            <c:numRef>
              <c:f>'Results Tonnage'!$U$19:$U$20</c:f>
              <c:numCache>
                <c:formatCode>_(* #,##0.0_);_(* \(#,##0.0\);_(* "-"??_);_(@_)</c:formatCode>
                <c:ptCount val="2"/>
                <c:pt idx="0">
                  <c:v>0</c:v>
                </c:pt>
                <c:pt idx="1">
                  <c:v>0</c:v>
                </c:pt>
              </c:numCache>
            </c:numRef>
          </c:val>
        </c:ser>
        <c:firstSliceAng val="0"/>
      </c:pieChart>
    </c:plotArea>
    <c:plotVisOnly val="1"/>
  </c:chart>
  <c:spPr>
    <a:ln w="0">
      <a:noFill/>
    </a:ln>
  </c:spPr>
  <c:printSettings>
    <c:headerFooter/>
    <c:pageMargins b="0.75000000000000611" l="0.70000000000000062" r="0.70000000000000062" t="0.75000000000000611"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style val="5"/>
  <c:chart>
    <c:autoTitleDeleted val="1"/>
    <c:plotArea>
      <c:layout>
        <c:manualLayout>
          <c:layoutTarget val="inner"/>
          <c:xMode val="edge"/>
          <c:yMode val="edge"/>
          <c:x val="0.26266840352185544"/>
          <c:y val="0.19621721093070821"/>
          <c:w val="0.50695302964430067"/>
          <c:h val="0.9337099890315419"/>
        </c:manualLayout>
      </c:layout>
      <c:pieChart>
        <c:varyColors val="1"/>
        <c:ser>
          <c:idx val="0"/>
          <c:order val="0"/>
          <c:tx>
            <c:strRef>
              <c:f>'Results Tonnage'!$U$14</c:f>
              <c:strCache>
                <c:ptCount val="1"/>
                <c:pt idx="0">
                  <c:v>Tons</c:v>
                </c:pt>
              </c:strCache>
            </c:strRef>
          </c:tx>
          <c:dLbls>
            <c:dLblPos val="outEnd"/>
            <c:showLegendKey val="1"/>
            <c:showCatName val="1"/>
            <c:showPercent val="1"/>
            <c:showLeaderLines val="1"/>
          </c:dLbls>
          <c:cat>
            <c:strRef>
              <c:f>'Results Tonnage'!$T$15:$T$16</c:f>
              <c:strCache>
                <c:ptCount val="2"/>
                <c:pt idx="0">
                  <c:v>Residential Refuse that Would be Accepted By Residential SSO Collection Program</c:v>
                </c:pt>
                <c:pt idx="1">
                  <c:v>Residential Refuse that Would Not Accepted be by Residential SSO Program</c:v>
                </c:pt>
              </c:strCache>
            </c:strRef>
          </c:cat>
          <c:val>
            <c:numRef>
              <c:f>'Results Tonnage'!$U$15:$U$16</c:f>
              <c:numCache>
                <c:formatCode>_(* #,##0.0_);_(* \(#,##0.0\);_(* "-"??_);_(@_)</c:formatCode>
                <c:ptCount val="2"/>
                <c:pt idx="0">
                  <c:v>0</c:v>
                </c:pt>
                <c:pt idx="1">
                  <c:v>0</c:v>
                </c:pt>
              </c:numCache>
            </c:numRef>
          </c:val>
        </c:ser>
        <c:firstSliceAng val="0"/>
      </c:pieChart>
    </c:plotArea>
    <c:plotVisOnly val="1"/>
  </c:chart>
  <c:spPr>
    <a:noFill/>
    <a:ln w="0">
      <a:noFill/>
    </a:ln>
  </c:spPr>
  <c:printSettings>
    <c:headerFooter/>
    <c:pageMargins b="0.75000000000000588" l="0.70000000000000062" r="0.70000000000000062" t="0.75000000000000588"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11</xdr:col>
      <xdr:colOff>194001</xdr:colOff>
      <xdr:row>19</xdr:row>
      <xdr:rowOff>157582</xdr:rowOff>
    </xdr:from>
    <xdr:to>
      <xdr:col>17</xdr:col>
      <xdr:colOff>253531</xdr:colOff>
      <xdr:row>40</xdr:row>
      <xdr:rowOff>14707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347383</xdr:colOff>
      <xdr:row>20</xdr:row>
      <xdr:rowOff>35719</xdr:rowOff>
    </xdr:from>
    <xdr:to>
      <xdr:col>8</xdr:col>
      <xdr:colOff>97351</xdr:colOff>
      <xdr:row>40</xdr:row>
      <xdr:rowOff>83344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119062</xdr:colOff>
      <xdr:row>21</xdr:row>
      <xdr:rowOff>47624</xdr:rowOff>
    </xdr:from>
    <xdr:to>
      <xdr:col>17</xdr:col>
      <xdr:colOff>166685</xdr:colOff>
      <xdr:row>42</xdr:row>
      <xdr:rowOff>154781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107156</xdr:colOff>
      <xdr:row>20</xdr:row>
      <xdr:rowOff>178593</xdr:rowOff>
    </xdr:from>
    <xdr:to>
      <xdr:col>9</xdr:col>
      <xdr:colOff>226217</xdr:colOff>
      <xdr:row>42</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2010.census.gov/2010census/popmap/ipmtext.ph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dca.ga.gov/dcawss/query/default.asp"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www.epa.gov/climatechange/wycd/waste/calculators/Warm_home.html"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8" Type="http://schemas.openxmlformats.org/officeDocument/2006/relationships/printerSettings" Target="../printerSettings/printerSettings27.bin"/><Relationship Id="rId3" Type="http://schemas.openxmlformats.org/officeDocument/2006/relationships/hyperlink" Target="http://hennepin.us/portal/site/HennepinUS/menuitem.b1ab75471750e40fa01dfb47ccf06498/?vgnextoid=80105b40aabb4210VgnVCM10000049114689RCRD" TargetMode="External"/><Relationship Id="rId7" Type="http://schemas.openxmlformats.org/officeDocument/2006/relationships/hyperlink" Target="http://www.statecollegepa.us/index.aspx?nid=1322" TargetMode="External"/><Relationship Id="rId2" Type="http://schemas.openxmlformats.org/officeDocument/2006/relationships/hyperlink" Target="http://www.cedar-rapids.org/resident-resources/utilities/solidwaste/yardwaste/Pages/default.aspx" TargetMode="External"/><Relationship Id="rId1" Type="http://schemas.openxmlformats.org/officeDocument/2006/relationships/hyperlink" Target="http://www.bouldercolorado.gov/index.php?option=com_content&amp;view=article&amp;id=2932&amp;Itemid=930" TargetMode="External"/><Relationship Id="rId6" Type="http://schemas.openxmlformats.org/officeDocument/2006/relationships/hyperlink" Target="http://olympiawa.gov/en/city-utilities/garbage-and-recycling/at-home.aspx" TargetMode="External"/><Relationship Id="rId5" Type="http://schemas.openxmlformats.org/officeDocument/2006/relationships/hyperlink" Target="http://www.ci.cambridge.ma.us/theworks/ourservices/recyclingandtrash/faqrecyclingandrubbish/compostingquestions/organicsdropofffaq.aspx" TargetMode="External"/><Relationship Id="rId4" Type="http://schemas.openxmlformats.org/officeDocument/2006/relationships/hyperlink" Target="http://www.ci.sanmateo.ca.us/index.aspx?nid=2076"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dca.state.ga.us/gasolidwaste/GADCAWebCalc/Report/GA%20WCS%20Final%20Report%2020050726.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6"/>
    <pageSetUpPr fitToPage="1"/>
  </sheetPr>
  <dimension ref="A1:R41"/>
  <sheetViews>
    <sheetView zoomScaleNormal="100" workbookViewId="0">
      <selection activeCell="C31" sqref="C31:Q34"/>
    </sheetView>
  </sheetViews>
  <sheetFormatPr defaultRowHeight="15"/>
  <cols>
    <col min="1" max="1" width="5.28515625" style="121" customWidth="1"/>
    <col min="2" max="7" width="9.140625" style="121" customWidth="1"/>
    <col min="8" max="8" width="9.140625" style="121"/>
    <col min="9" max="9" width="9.140625" style="122" customWidth="1"/>
    <col min="10" max="10" width="6.5703125" style="122" customWidth="1"/>
    <col min="11" max="11" width="9.140625" style="122"/>
    <col min="12" max="12" width="9.140625" style="122" customWidth="1"/>
    <col min="13" max="17" width="9.140625" style="122"/>
    <col min="18" max="18" width="9.140625" style="122" customWidth="1"/>
    <col min="19" max="19" width="5.28515625" style="123" customWidth="1"/>
    <col min="20" max="16384" width="9.140625" style="123"/>
  </cols>
  <sheetData>
    <row r="1" spans="1:18" ht="15.75" thickBot="1"/>
    <row r="2" spans="1:18" ht="18.75">
      <c r="B2" s="124"/>
      <c r="C2" s="125"/>
      <c r="D2" s="125"/>
      <c r="E2" s="125"/>
      <c r="F2" s="125"/>
      <c r="G2" s="125"/>
      <c r="H2" s="125"/>
      <c r="I2" s="125"/>
      <c r="J2" s="125"/>
      <c r="K2" s="125"/>
      <c r="L2" s="125"/>
      <c r="M2" s="125"/>
      <c r="N2" s="125"/>
      <c r="O2" s="125"/>
      <c r="P2" s="125"/>
      <c r="Q2" s="125"/>
      <c r="R2" s="126"/>
    </row>
    <row r="3" spans="1:18" ht="18.75">
      <c r="A3" s="127"/>
      <c r="B3" s="128" t="s">
        <v>77</v>
      </c>
      <c r="C3" s="129"/>
      <c r="D3" s="129"/>
      <c r="E3" s="129"/>
      <c r="F3" s="129"/>
      <c r="G3" s="129"/>
      <c r="H3" s="129"/>
      <c r="I3" s="129"/>
      <c r="J3" s="129"/>
      <c r="K3" s="129"/>
      <c r="L3" s="129"/>
      <c r="M3" s="129"/>
      <c r="N3" s="129"/>
      <c r="O3" s="129"/>
      <c r="P3" s="129"/>
      <c r="Q3" s="129"/>
      <c r="R3" s="130"/>
    </row>
    <row r="4" spans="1:18" ht="18.75">
      <c r="A4" s="127"/>
      <c r="B4" s="131" t="s">
        <v>431</v>
      </c>
      <c r="C4" s="132"/>
      <c r="D4" s="132"/>
      <c r="E4" s="132"/>
      <c r="F4" s="132"/>
      <c r="G4" s="132"/>
      <c r="H4" s="132"/>
      <c r="I4" s="132"/>
      <c r="J4" s="132"/>
      <c r="K4" s="132"/>
      <c r="L4" s="132"/>
      <c r="M4" s="132"/>
      <c r="N4" s="132"/>
      <c r="O4" s="132"/>
      <c r="P4" s="132"/>
      <c r="Q4" s="132"/>
      <c r="R4" s="133"/>
    </row>
    <row r="5" spans="1:18" ht="15.75">
      <c r="B5" s="131" t="s">
        <v>206</v>
      </c>
      <c r="C5" s="132"/>
      <c r="D5" s="132"/>
      <c r="E5" s="132"/>
      <c r="F5" s="132"/>
      <c r="G5" s="132"/>
      <c r="H5" s="132"/>
      <c r="I5" s="132"/>
      <c r="J5" s="132"/>
      <c r="K5" s="132"/>
      <c r="L5" s="132"/>
      <c r="M5" s="132"/>
      <c r="N5" s="132"/>
      <c r="O5" s="132"/>
      <c r="P5" s="132"/>
      <c r="Q5" s="132"/>
      <c r="R5" s="133"/>
    </row>
    <row r="6" spans="1:18" ht="15.75" customHeight="1" thickBot="1">
      <c r="B6" s="134" t="s">
        <v>429</v>
      </c>
      <c r="C6" s="135"/>
      <c r="D6" s="135"/>
      <c r="E6" s="135"/>
      <c r="F6" s="135"/>
      <c r="G6" s="135"/>
      <c r="H6" s="135"/>
      <c r="I6" s="135"/>
      <c r="J6" s="135"/>
      <c r="K6" s="135"/>
      <c r="L6" s="135"/>
      <c r="M6" s="135"/>
      <c r="N6" s="135"/>
      <c r="O6" s="135"/>
      <c r="P6" s="135"/>
      <c r="Q6" s="135"/>
      <c r="R6" s="136"/>
    </row>
    <row r="7" spans="1:18" ht="15.75" thickBot="1"/>
    <row r="8" spans="1:18">
      <c r="B8" s="137"/>
      <c r="C8" s="138"/>
      <c r="D8" s="138"/>
      <c r="E8" s="138"/>
      <c r="F8" s="138"/>
      <c r="G8" s="138"/>
      <c r="H8" s="138"/>
      <c r="I8" s="138"/>
      <c r="J8" s="138"/>
      <c r="K8" s="138"/>
      <c r="L8" s="138"/>
      <c r="M8" s="138"/>
      <c r="N8" s="138"/>
      <c r="O8" s="138"/>
      <c r="P8" s="138"/>
      <c r="Q8" s="138"/>
      <c r="R8" s="139"/>
    </row>
    <row r="9" spans="1:18" ht="15" customHeight="1">
      <c r="B9" s="140"/>
      <c r="C9" s="41" t="s">
        <v>177</v>
      </c>
      <c r="D9" s="13"/>
      <c r="E9" s="13"/>
      <c r="F9" s="13"/>
      <c r="G9" s="13"/>
      <c r="H9" s="13"/>
      <c r="I9" s="13"/>
      <c r="J9" s="13"/>
      <c r="K9" s="13"/>
      <c r="L9" s="13"/>
      <c r="M9" s="13"/>
      <c r="N9" s="13"/>
      <c r="O9" s="13"/>
      <c r="P9" s="13"/>
      <c r="Q9" s="13"/>
      <c r="R9" s="141"/>
    </row>
    <row r="10" spans="1:18" ht="15" customHeight="1">
      <c r="B10" s="140"/>
      <c r="C10" s="142" t="s">
        <v>324</v>
      </c>
      <c r="D10" s="143"/>
      <c r="E10" s="143"/>
      <c r="F10" s="143"/>
      <c r="G10" s="143"/>
      <c r="H10" s="143"/>
      <c r="I10" s="143"/>
      <c r="J10" s="143"/>
      <c r="K10" s="143"/>
      <c r="L10" s="143"/>
      <c r="M10" s="143"/>
      <c r="N10" s="143"/>
      <c r="O10" s="143"/>
      <c r="P10" s="143"/>
      <c r="Q10" s="143"/>
      <c r="R10" s="141"/>
    </row>
    <row r="11" spans="1:18" ht="15" customHeight="1">
      <c r="B11" s="140"/>
      <c r="C11" s="143"/>
      <c r="D11" s="143"/>
      <c r="E11" s="143"/>
      <c r="F11" s="143"/>
      <c r="G11" s="143"/>
      <c r="H11" s="143"/>
      <c r="I11" s="143"/>
      <c r="J11" s="143"/>
      <c r="K11" s="143"/>
      <c r="L11" s="143"/>
      <c r="M11" s="143"/>
      <c r="N11" s="143"/>
      <c r="O11" s="143"/>
      <c r="P11" s="143"/>
      <c r="Q11" s="143"/>
      <c r="R11" s="141"/>
    </row>
    <row r="12" spans="1:18" ht="6" customHeight="1">
      <c r="B12" s="140"/>
      <c r="C12" s="27"/>
      <c r="D12" s="27"/>
      <c r="E12" s="27"/>
      <c r="F12" s="27"/>
      <c r="G12" s="27"/>
      <c r="H12" s="27"/>
      <c r="I12" s="27"/>
      <c r="J12" s="27"/>
      <c r="K12" s="27"/>
      <c r="L12" s="27"/>
      <c r="M12" s="27"/>
      <c r="N12" s="27"/>
      <c r="O12" s="27"/>
      <c r="P12" s="27"/>
      <c r="Q12" s="27"/>
      <c r="R12" s="141"/>
    </row>
    <row r="13" spans="1:18">
      <c r="B13" s="140"/>
      <c r="C13" s="41" t="s">
        <v>58</v>
      </c>
      <c r="D13" s="13"/>
      <c r="E13" s="13"/>
      <c r="F13" s="13"/>
      <c r="G13" s="13"/>
      <c r="H13" s="13"/>
      <c r="I13" s="13"/>
      <c r="J13" s="13"/>
      <c r="K13" s="13"/>
      <c r="L13" s="13"/>
      <c r="M13" s="13"/>
      <c r="N13" s="13"/>
      <c r="O13" s="13"/>
      <c r="P13" s="13"/>
      <c r="Q13" s="13"/>
      <c r="R13" s="141"/>
    </row>
    <row r="14" spans="1:18" ht="15" customHeight="1">
      <c r="B14" s="140"/>
      <c r="C14" s="144" t="s">
        <v>391</v>
      </c>
      <c r="D14" s="144"/>
      <c r="E14" s="144"/>
      <c r="F14" s="144"/>
      <c r="G14" s="144"/>
      <c r="H14" s="144"/>
      <c r="I14" s="144"/>
      <c r="J14" s="144"/>
      <c r="K14" s="144"/>
      <c r="L14" s="144"/>
      <c r="M14" s="144"/>
      <c r="N14" s="144"/>
      <c r="O14" s="144"/>
      <c r="P14" s="144"/>
      <c r="Q14" s="144"/>
      <c r="R14" s="141"/>
    </row>
    <row r="15" spans="1:18">
      <c r="B15" s="140"/>
      <c r="C15" s="144"/>
      <c r="D15" s="144"/>
      <c r="E15" s="144"/>
      <c r="F15" s="144"/>
      <c r="G15" s="144"/>
      <c r="H15" s="144"/>
      <c r="I15" s="144"/>
      <c r="J15" s="144"/>
      <c r="K15" s="144"/>
      <c r="L15" s="144"/>
      <c r="M15" s="144"/>
      <c r="N15" s="144"/>
      <c r="O15" s="144"/>
      <c r="P15" s="144"/>
      <c r="Q15" s="144"/>
      <c r="R15" s="141"/>
    </row>
    <row r="16" spans="1:18">
      <c r="B16" s="140"/>
      <c r="C16" s="144"/>
      <c r="D16" s="144"/>
      <c r="E16" s="144"/>
      <c r="F16" s="144"/>
      <c r="G16" s="144"/>
      <c r="H16" s="144"/>
      <c r="I16" s="144"/>
      <c r="J16" s="144"/>
      <c r="K16" s="144"/>
      <c r="L16" s="144"/>
      <c r="M16" s="144"/>
      <c r="N16" s="144"/>
      <c r="O16" s="144"/>
      <c r="P16" s="144"/>
      <c r="Q16" s="144"/>
      <c r="R16" s="141"/>
    </row>
    <row r="17" spans="2:18" ht="15" customHeight="1">
      <c r="B17" s="140"/>
      <c r="C17" s="144"/>
      <c r="D17" s="144"/>
      <c r="E17" s="144"/>
      <c r="F17" s="144"/>
      <c r="G17" s="144"/>
      <c r="H17" s="144"/>
      <c r="I17" s="144"/>
      <c r="J17" s="144"/>
      <c r="K17" s="144"/>
      <c r="L17" s="144"/>
      <c r="M17" s="144"/>
      <c r="N17" s="144"/>
      <c r="O17" s="144"/>
      <c r="P17" s="144"/>
      <c r="Q17" s="144"/>
      <c r="R17" s="141"/>
    </row>
    <row r="18" spans="2:18">
      <c r="B18" s="140"/>
      <c r="C18" s="144"/>
      <c r="D18" s="144"/>
      <c r="E18" s="144"/>
      <c r="F18" s="144"/>
      <c r="G18" s="144"/>
      <c r="H18" s="144"/>
      <c r="I18" s="144"/>
      <c r="J18" s="144"/>
      <c r="K18" s="144"/>
      <c r="L18" s="144"/>
      <c r="M18" s="144"/>
      <c r="N18" s="144"/>
      <c r="O18" s="144"/>
      <c r="P18" s="144"/>
      <c r="Q18" s="144"/>
      <c r="R18" s="141"/>
    </row>
    <row r="19" spans="2:18">
      <c r="B19" s="140"/>
      <c r="C19" s="144"/>
      <c r="D19" s="144"/>
      <c r="E19" s="144"/>
      <c r="F19" s="144"/>
      <c r="G19" s="144"/>
      <c r="H19" s="144"/>
      <c r="I19" s="144"/>
      <c r="J19" s="144"/>
      <c r="K19" s="144"/>
      <c r="L19" s="144"/>
      <c r="M19" s="144"/>
      <c r="N19" s="144"/>
      <c r="O19" s="144"/>
      <c r="P19" s="144"/>
      <c r="Q19" s="144"/>
      <c r="R19" s="141"/>
    </row>
    <row r="20" spans="2:18" ht="6" customHeight="1">
      <c r="B20" s="140"/>
      <c r="C20" s="13"/>
      <c r="D20" s="13"/>
      <c r="E20" s="13"/>
      <c r="F20" s="13"/>
      <c r="G20" s="13"/>
      <c r="H20" s="13"/>
      <c r="I20" s="13"/>
      <c r="J20" s="13"/>
      <c r="K20" s="13"/>
      <c r="L20" s="13"/>
      <c r="M20" s="13"/>
      <c r="N20" s="13"/>
      <c r="O20" s="13"/>
      <c r="P20" s="13"/>
      <c r="Q20" s="13"/>
      <c r="R20" s="141"/>
    </row>
    <row r="21" spans="2:18" ht="15" customHeight="1">
      <c r="B21" s="140"/>
      <c r="C21" s="41" t="s">
        <v>75</v>
      </c>
      <c r="D21" s="13"/>
      <c r="E21" s="13"/>
      <c r="F21" s="13"/>
      <c r="G21" s="13"/>
      <c r="H21" s="13"/>
      <c r="I21" s="13"/>
      <c r="J21" s="13"/>
      <c r="K21" s="13"/>
      <c r="L21" s="13"/>
      <c r="M21" s="13"/>
      <c r="N21" s="13"/>
      <c r="O21" s="13"/>
      <c r="P21" s="13"/>
      <c r="Q21" s="13"/>
      <c r="R21" s="141"/>
    </row>
    <row r="22" spans="2:18" ht="15" customHeight="1">
      <c r="B22" s="140"/>
      <c r="C22" s="13" t="s">
        <v>76</v>
      </c>
      <c r="D22" s="13"/>
      <c r="E22" s="13"/>
      <c r="F22" s="13"/>
      <c r="G22" s="13"/>
      <c r="H22" s="13"/>
      <c r="I22" s="13"/>
      <c r="J22" s="13"/>
      <c r="K22" s="13"/>
      <c r="L22" s="13"/>
      <c r="M22" s="13"/>
      <c r="N22" s="13"/>
      <c r="O22" s="13"/>
      <c r="P22" s="13"/>
      <c r="Q22" s="13"/>
      <c r="R22" s="141"/>
    </row>
    <row r="23" spans="2:18" ht="15" customHeight="1">
      <c r="B23" s="140"/>
      <c r="C23" s="145" t="s">
        <v>440</v>
      </c>
      <c r="D23" s="146"/>
      <c r="E23" s="146"/>
      <c r="F23" s="146"/>
      <c r="G23" s="146"/>
      <c r="H23" s="146"/>
      <c r="I23" s="146"/>
      <c r="J23" s="13"/>
      <c r="K23" s="147" t="s">
        <v>439</v>
      </c>
      <c r="L23" s="13"/>
      <c r="M23" s="13"/>
      <c r="N23" s="13"/>
      <c r="O23" s="13"/>
      <c r="P23" s="13"/>
      <c r="Q23" s="13"/>
      <c r="R23" s="141"/>
    </row>
    <row r="24" spans="2:18" ht="15" customHeight="1">
      <c r="B24" s="140"/>
      <c r="C24" s="13" t="s">
        <v>281</v>
      </c>
      <c r="D24" s="13"/>
      <c r="E24" s="13"/>
      <c r="F24" s="13"/>
      <c r="G24" s="13"/>
      <c r="H24" s="13"/>
      <c r="I24" s="13"/>
      <c r="J24" s="13"/>
      <c r="K24" s="13"/>
      <c r="L24" s="13"/>
      <c r="M24" s="13"/>
      <c r="N24" s="13"/>
      <c r="O24" s="13"/>
      <c r="P24" s="13"/>
      <c r="Q24" s="13"/>
      <c r="R24" s="141"/>
    </row>
    <row r="25" spans="2:18" ht="15" customHeight="1">
      <c r="B25" s="140"/>
      <c r="C25" s="13" t="s">
        <v>282</v>
      </c>
      <c r="D25" s="13"/>
      <c r="E25" s="13"/>
      <c r="F25" s="13"/>
      <c r="G25" s="13"/>
      <c r="H25" s="13"/>
      <c r="I25" s="13"/>
      <c r="J25" s="13"/>
      <c r="K25" s="13"/>
      <c r="L25" s="13"/>
      <c r="M25" s="13"/>
      <c r="N25" s="13"/>
      <c r="O25" s="13"/>
      <c r="P25" s="13"/>
      <c r="Q25" s="13"/>
      <c r="R25" s="141"/>
    </row>
    <row r="26" spans="2:18" ht="15" customHeight="1">
      <c r="B26" s="140"/>
      <c r="C26" s="13" t="s">
        <v>283</v>
      </c>
      <c r="D26" s="13"/>
      <c r="E26" s="13"/>
      <c r="F26" s="13"/>
      <c r="G26" s="13"/>
      <c r="H26" s="13"/>
      <c r="I26" s="13"/>
      <c r="J26" s="13"/>
      <c r="K26" s="13"/>
      <c r="L26" s="13"/>
      <c r="M26" s="13"/>
      <c r="N26" s="13"/>
      <c r="O26" s="13"/>
      <c r="P26" s="13"/>
      <c r="Q26" s="13"/>
      <c r="R26" s="141"/>
    </row>
    <row r="27" spans="2:18" ht="15" customHeight="1">
      <c r="B27" s="140"/>
      <c r="C27" s="13" t="s">
        <v>284</v>
      </c>
      <c r="D27" s="13"/>
      <c r="E27" s="13"/>
      <c r="F27" s="13"/>
      <c r="G27" s="13"/>
      <c r="H27" s="13"/>
      <c r="I27" s="13"/>
      <c r="J27" s="13"/>
      <c r="K27" s="13"/>
      <c r="L27" s="13"/>
      <c r="M27" s="13"/>
      <c r="N27" s="13"/>
      <c r="O27" s="13"/>
      <c r="P27" s="13"/>
      <c r="Q27" s="13"/>
      <c r="R27" s="141"/>
    </row>
    <row r="28" spans="2:18" ht="15" customHeight="1">
      <c r="B28" s="140"/>
      <c r="C28" s="13" t="s">
        <v>280</v>
      </c>
      <c r="D28" s="13"/>
      <c r="E28" s="13"/>
      <c r="F28" s="13"/>
      <c r="G28" s="13"/>
      <c r="H28" s="13"/>
      <c r="I28" s="13"/>
      <c r="J28" s="13"/>
      <c r="K28" s="13"/>
      <c r="L28" s="13"/>
      <c r="M28" s="13"/>
      <c r="N28" s="13"/>
      <c r="O28" s="13"/>
      <c r="P28" s="13"/>
      <c r="Q28" s="13"/>
      <c r="R28" s="141"/>
    </row>
    <row r="29" spans="2:18" ht="6" customHeight="1">
      <c r="B29" s="140"/>
      <c r="C29" s="13"/>
      <c r="D29" s="13"/>
      <c r="E29" s="13"/>
      <c r="F29" s="13"/>
      <c r="G29" s="13"/>
      <c r="H29" s="13"/>
      <c r="I29" s="13"/>
      <c r="J29" s="13"/>
      <c r="K29" s="13"/>
      <c r="L29" s="13"/>
      <c r="M29" s="13"/>
      <c r="N29" s="13"/>
      <c r="O29" s="13"/>
      <c r="P29" s="13"/>
      <c r="Q29" s="13"/>
      <c r="R29" s="141"/>
    </row>
    <row r="30" spans="2:18">
      <c r="B30" s="140"/>
      <c r="C30" s="41" t="s">
        <v>74</v>
      </c>
      <c r="D30" s="13"/>
      <c r="E30" s="13"/>
      <c r="F30" s="13"/>
      <c r="G30" s="13"/>
      <c r="H30" s="13"/>
      <c r="I30" s="13"/>
      <c r="J30" s="13"/>
      <c r="K30" s="13"/>
      <c r="L30" s="13"/>
      <c r="M30" s="13"/>
      <c r="N30" s="13"/>
      <c r="O30" s="13"/>
      <c r="P30" s="13"/>
      <c r="Q30" s="13"/>
      <c r="R30" s="141"/>
    </row>
    <row r="31" spans="2:18" ht="15" customHeight="1">
      <c r="B31" s="140"/>
      <c r="C31" s="142" t="s">
        <v>330</v>
      </c>
      <c r="D31" s="143"/>
      <c r="E31" s="143"/>
      <c r="F31" s="143"/>
      <c r="G31" s="143"/>
      <c r="H31" s="143"/>
      <c r="I31" s="143"/>
      <c r="J31" s="143"/>
      <c r="K31" s="143"/>
      <c r="L31" s="143"/>
      <c r="M31" s="143"/>
      <c r="N31" s="143"/>
      <c r="O31" s="143"/>
      <c r="P31" s="143"/>
      <c r="Q31" s="143"/>
      <c r="R31" s="141"/>
    </row>
    <row r="32" spans="2:18" ht="15" customHeight="1">
      <c r="B32" s="140"/>
      <c r="C32" s="143"/>
      <c r="D32" s="143"/>
      <c r="E32" s="143"/>
      <c r="F32" s="143"/>
      <c r="G32" s="143"/>
      <c r="H32" s="143"/>
      <c r="I32" s="143"/>
      <c r="J32" s="143"/>
      <c r="K32" s="143"/>
      <c r="L32" s="143"/>
      <c r="M32" s="143"/>
      <c r="N32" s="143"/>
      <c r="O32" s="143"/>
      <c r="P32" s="143"/>
      <c r="Q32" s="143"/>
      <c r="R32" s="141"/>
    </row>
    <row r="33" spans="2:18" ht="15" customHeight="1">
      <c r="B33" s="140"/>
      <c r="C33" s="143"/>
      <c r="D33" s="143"/>
      <c r="E33" s="143"/>
      <c r="F33" s="143"/>
      <c r="G33" s="143"/>
      <c r="H33" s="143"/>
      <c r="I33" s="143"/>
      <c r="J33" s="143"/>
      <c r="K33" s="143"/>
      <c r="L33" s="143"/>
      <c r="M33" s="143"/>
      <c r="N33" s="143"/>
      <c r="O33" s="143"/>
      <c r="P33" s="143"/>
      <c r="Q33" s="143"/>
      <c r="R33" s="141"/>
    </row>
    <row r="34" spans="2:18" ht="15" customHeight="1">
      <c r="B34" s="140"/>
      <c r="C34" s="143"/>
      <c r="D34" s="143"/>
      <c r="E34" s="143"/>
      <c r="F34" s="143"/>
      <c r="G34" s="143"/>
      <c r="H34" s="143"/>
      <c r="I34" s="143"/>
      <c r="J34" s="143"/>
      <c r="K34" s="143"/>
      <c r="L34" s="143"/>
      <c r="M34" s="143"/>
      <c r="N34" s="143"/>
      <c r="O34" s="143"/>
      <c r="P34" s="143"/>
      <c r="Q34" s="143"/>
      <c r="R34" s="141"/>
    </row>
    <row r="35" spans="2:18" ht="6" customHeight="1">
      <c r="B35" s="140"/>
      <c r="C35" s="13"/>
      <c r="D35" s="13"/>
      <c r="E35" s="13"/>
      <c r="F35" s="13"/>
      <c r="G35" s="13"/>
      <c r="H35" s="13"/>
      <c r="I35" s="13"/>
      <c r="J35" s="13"/>
      <c r="K35" s="13"/>
      <c r="L35" s="13"/>
      <c r="M35" s="13"/>
      <c r="N35" s="13"/>
      <c r="O35" s="13"/>
      <c r="P35" s="13"/>
      <c r="Q35" s="13"/>
      <c r="R35" s="141"/>
    </row>
    <row r="36" spans="2:18">
      <c r="B36" s="140"/>
      <c r="C36" s="41" t="s">
        <v>59</v>
      </c>
      <c r="D36" s="13"/>
      <c r="E36" s="13"/>
      <c r="F36" s="13"/>
      <c r="G36" s="13"/>
      <c r="H36" s="13"/>
      <c r="I36" s="13"/>
      <c r="J36" s="13"/>
      <c r="K36" s="13"/>
      <c r="L36" s="13"/>
      <c r="M36" s="13"/>
      <c r="N36" s="13"/>
      <c r="O36" s="13"/>
      <c r="P36" s="13"/>
      <c r="Q36" s="13"/>
      <c r="R36" s="141"/>
    </row>
    <row r="37" spans="2:18">
      <c r="B37" s="140"/>
      <c r="C37" s="13" t="s">
        <v>279</v>
      </c>
      <c r="D37" s="13"/>
      <c r="E37" s="13"/>
      <c r="F37" s="13"/>
      <c r="G37" s="13"/>
      <c r="H37" s="13"/>
      <c r="I37" s="13"/>
      <c r="J37" s="148"/>
      <c r="K37" s="13"/>
      <c r="L37" s="13"/>
      <c r="M37" s="13"/>
      <c r="N37" s="13"/>
      <c r="O37" s="13"/>
      <c r="P37" s="148"/>
      <c r="Q37" s="149"/>
      <c r="R37" s="141"/>
    </row>
    <row r="38" spans="2:18">
      <c r="B38" s="140"/>
      <c r="C38" s="13"/>
      <c r="D38" s="13"/>
      <c r="E38" s="13"/>
      <c r="F38" s="13"/>
      <c r="G38" s="13"/>
      <c r="H38" s="13"/>
      <c r="I38" s="13"/>
      <c r="J38" s="13"/>
      <c r="K38" s="13"/>
      <c r="L38" s="13"/>
      <c r="M38" s="13"/>
      <c r="N38" s="13"/>
      <c r="O38" s="13"/>
      <c r="P38" s="13"/>
      <c r="Q38" s="13"/>
      <c r="R38" s="141"/>
    </row>
    <row r="39" spans="2:18">
      <c r="B39" s="140"/>
      <c r="C39" s="13"/>
      <c r="D39" s="13"/>
      <c r="E39" s="13"/>
      <c r="F39" s="13"/>
      <c r="G39" s="13"/>
      <c r="H39" s="13"/>
      <c r="I39" s="13"/>
      <c r="J39" s="150" t="s">
        <v>493</v>
      </c>
      <c r="K39" s="13"/>
      <c r="L39" s="13"/>
      <c r="M39" s="13"/>
      <c r="N39" s="13"/>
      <c r="O39" s="13"/>
      <c r="P39" s="13"/>
      <c r="Q39" s="13"/>
      <c r="R39" s="141"/>
    </row>
    <row r="40" spans="2:18" ht="18.75">
      <c r="B40" s="140"/>
      <c r="C40" s="151"/>
      <c r="D40" s="151"/>
      <c r="E40" s="151"/>
      <c r="F40" s="151"/>
      <c r="G40" s="152"/>
      <c r="H40" s="151"/>
      <c r="I40" s="151"/>
      <c r="J40" s="153" t="s">
        <v>60</v>
      </c>
      <c r="K40" s="151"/>
      <c r="L40" s="151"/>
      <c r="M40" s="151"/>
      <c r="N40" s="151"/>
      <c r="O40" s="151"/>
      <c r="P40" s="151"/>
      <c r="Q40" s="151"/>
      <c r="R40" s="141"/>
    </row>
    <row r="41" spans="2:18" ht="15.75" thickBot="1">
      <c r="B41" s="154"/>
      <c r="C41" s="155"/>
      <c r="D41" s="155"/>
      <c r="E41" s="155"/>
      <c r="F41" s="155"/>
      <c r="G41" s="155"/>
      <c r="H41" s="155"/>
      <c r="I41" s="155"/>
      <c r="J41" s="155"/>
      <c r="K41" s="155"/>
      <c r="L41" s="155"/>
      <c r="M41" s="155"/>
      <c r="N41" s="155"/>
      <c r="O41" s="155"/>
      <c r="P41" s="155"/>
      <c r="Q41" s="155"/>
      <c r="R41" s="156"/>
    </row>
  </sheetData>
  <sheetProtection password="C4A2" sheet="1" objects="1" scenarios="1"/>
  <mergeCells count="7">
    <mergeCell ref="C31:Q34"/>
    <mergeCell ref="B3:R3"/>
    <mergeCell ref="B4:R4"/>
    <mergeCell ref="B5:R5"/>
    <mergeCell ref="C10:Q11"/>
    <mergeCell ref="C14:Q19"/>
    <mergeCell ref="B6:R6"/>
  </mergeCells>
  <hyperlinks>
    <hyperlink ref="J40" location="'User Guide'!A1" display="Start Residential SSO Collection Performance Model"/>
    <hyperlink ref="K23" r:id="rId1"/>
  </hyperlinks>
  <pageMargins left="0.7" right="0.7" top="0.75" bottom="0.75" header="0.3" footer="0.3"/>
  <pageSetup scale="73" orientation="landscape" r:id="rId2"/>
  <headerFooter>
    <oddFooter>Page &amp;P of &amp;N</oddFooter>
  </headerFooter>
</worksheet>
</file>

<file path=xl/worksheets/sheet10.xml><?xml version="1.0" encoding="utf-8"?>
<worksheet xmlns="http://schemas.openxmlformats.org/spreadsheetml/2006/main" xmlns:r="http://schemas.openxmlformats.org/officeDocument/2006/relationships">
  <sheetPr>
    <tabColor theme="6"/>
    <pageSetUpPr fitToPage="1"/>
  </sheetPr>
  <dimension ref="A1:T39"/>
  <sheetViews>
    <sheetView zoomScaleNormal="100" workbookViewId="0">
      <selection activeCell="O26" activeCellId="1" sqref="O22 O26"/>
    </sheetView>
  </sheetViews>
  <sheetFormatPr defaultRowHeight="15"/>
  <cols>
    <col min="1" max="1" width="5.28515625" style="121" customWidth="1"/>
    <col min="2" max="8" width="9.140625" style="121" customWidth="1"/>
    <col min="9" max="15" width="9.140625" style="122" customWidth="1"/>
    <col min="16" max="16" width="9.140625" style="196" customWidth="1"/>
    <col min="17" max="18" width="9.140625" style="122" customWidth="1"/>
    <col min="19" max="19" width="5.28515625" style="122" customWidth="1"/>
    <col min="20" max="16384" width="9.140625" style="122"/>
  </cols>
  <sheetData>
    <row r="1" spans="1:18" ht="15.75" thickBot="1"/>
    <row r="2" spans="1:18">
      <c r="B2" s="137"/>
      <c r="C2" s="157"/>
      <c r="D2" s="157"/>
      <c r="E2" s="157"/>
      <c r="F2" s="157"/>
      <c r="G2" s="157"/>
      <c r="H2" s="157"/>
      <c r="I2" s="157"/>
      <c r="J2" s="157"/>
      <c r="K2" s="157"/>
      <c r="L2" s="157"/>
      <c r="M2" s="157"/>
      <c r="N2" s="157"/>
      <c r="O2" s="157"/>
      <c r="P2" s="197"/>
      <c r="Q2" s="157"/>
      <c r="R2" s="139"/>
    </row>
    <row r="3" spans="1:18" ht="18.75">
      <c r="A3" s="127"/>
      <c r="B3" s="128" t="s">
        <v>210</v>
      </c>
      <c r="C3" s="129"/>
      <c r="D3" s="129"/>
      <c r="E3" s="129"/>
      <c r="F3" s="129"/>
      <c r="G3" s="129"/>
      <c r="H3" s="129"/>
      <c r="I3" s="129"/>
      <c r="J3" s="129"/>
      <c r="K3" s="129"/>
      <c r="L3" s="129"/>
      <c r="M3" s="129"/>
      <c r="N3" s="129"/>
      <c r="O3" s="129"/>
      <c r="P3" s="129"/>
      <c r="Q3" s="129"/>
      <c r="R3" s="130"/>
    </row>
    <row r="4" spans="1:18" ht="18.75">
      <c r="A4" s="127"/>
      <c r="B4" s="131" t="s">
        <v>431</v>
      </c>
      <c r="C4" s="132"/>
      <c r="D4" s="132"/>
      <c r="E4" s="132"/>
      <c r="F4" s="132"/>
      <c r="G4" s="132"/>
      <c r="H4" s="132"/>
      <c r="I4" s="132"/>
      <c r="J4" s="132"/>
      <c r="K4" s="132"/>
      <c r="L4" s="132"/>
      <c r="M4" s="132"/>
      <c r="N4" s="132"/>
      <c r="O4" s="132"/>
      <c r="P4" s="132"/>
      <c r="Q4" s="132"/>
      <c r="R4" s="133"/>
    </row>
    <row r="5" spans="1:18" ht="15.75">
      <c r="B5" s="131" t="s">
        <v>206</v>
      </c>
      <c r="C5" s="132"/>
      <c r="D5" s="132"/>
      <c r="E5" s="132"/>
      <c r="F5" s="132"/>
      <c r="G5" s="132"/>
      <c r="H5" s="132"/>
      <c r="I5" s="132"/>
      <c r="J5" s="132"/>
      <c r="K5" s="132"/>
      <c r="L5" s="132"/>
      <c r="M5" s="132"/>
      <c r="N5" s="132"/>
      <c r="O5" s="132"/>
      <c r="P5" s="132"/>
      <c r="Q5" s="132"/>
      <c r="R5" s="133"/>
    </row>
    <row r="6" spans="1:18" ht="15.75" customHeight="1" thickBot="1">
      <c r="B6" s="134" t="s">
        <v>429</v>
      </c>
      <c r="C6" s="135"/>
      <c r="D6" s="135"/>
      <c r="E6" s="135"/>
      <c r="F6" s="135"/>
      <c r="G6" s="135"/>
      <c r="H6" s="135"/>
      <c r="I6" s="135"/>
      <c r="J6" s="135"/>
      <c r="K6" s="135"/>
      <c r="L6" s="135"/>
      <c r="M6" s="135"/>
      <c r="N6" s="135"/>
      <c r="O6" s="135"/>
      <c r="P6" s="135"/>
      <c r="Q6" s="135"/>
      <c r="R6" s="136"/>
    </row>
    <row r="7" spans="1:18" ht="15.75" thickBot="1">
      <c r="B7" s="255"/>
      <c r="C7" s="255"/>
      <c r="D7" s="255"/>
      <c r="E7" s="255"/>
      <c r="F7" s="255"/>
      <c r="G7" s="255"/>
      <c r="H7" s="255"/>
      <c r="I7" s="220"/>
      <c r="J7" s="220"/>
      <c r="K7" s="220"/>
      <c r="L7" s="220"/>
      <c r="M7" s="220"/>
      <c r="N7" s="220"/>
      <c r="O7" s="220"/>
      <c r="P7" s="289"/>
      <c r="Q7" s="220"/>
      <c r="R7" s="220"/>
    </row>
    <row r="8" spans="1:18">
      <c r="B8" s="212"/>
      <c r="C8" s="138"/>
      <c r="D8" s="138"/>
      <c r="E8" s="138"/>
      <c r="F8" s="138"/>
      <c r="G8" s="138"/>
      <c r="H8" s="138"/>
      <c r="I8" s="138"/>
      <c r="J8" s="138"/>
      <c r="K8" s="138"/>
      <c r="L8" s="138"/>
      <c r="M8" s="138"/>
      <c r="N8" s="138"/>
      <c r="O8" s="138"/>
      <c r="P8" s="290"/>
      <c r="Q8" s="138"/>
      <c r="R8" s="213"/>
    </row>
    <row r="9" spans="1:18" ht="15.75" customHeight="1">
      <c r="B9" s="214"/>
      <c r="C9" s="291" t="s">
        <v>356</v>
      </c>
      <c r="D9" s="291"/>
      <c r="E9" s="291"/>
      <c r="F9" s="291"/>
      <c r="G9" s="291"/>
      <c r="H9" s="291"/>
      <c r="I9" s="291"/>
      <c r="J9" s="291"/>
      <c r="K9" s="291"/>
      <c r="L9" s="291"/>
      <c r="M9" s="291"/>
      <c r="N9" s="291"/>
      <c r="O9" s="291"/>
      <c r="P9" s="291"/>
      <c r="Q9" s="291"/>
      <c r="R9" s="22"/>
    </row>
    <row r="10" spans="1:18">
      <c r="B10" s="214"/>
      <c r="C10" s="291"/>
      <c r="D10" s="291"/>
      <c r="E10" s="291"/>
      <c r="F10" s="291"/>
      <c r="G10" s="291"/>
      <c r="H10" s="291"/>
      <c r="I10" s="291"/>
      <c r="J10" s="291"/>
      <c r="K10" s="291"/>
      <c r="L10" s="291"/>
      <c r="M10" s="291"/>
      <c r="N10" s="291"/>
      <c r="O10" s="291"/>
      <c r="P10" s="291"/>
      <c r="Q10" s="291"/>
      <c r="R10" s="22"/>
    </row>
    <row r="11" spans="1:18">
      <c r="B11" s="214"/>
      <c r="C11" s="291"/>
      <c r="D11" s="291"/>
      <c r="E11" s="291"/>
      <c r="F11" s="291"/>
      <c r="G11" s="291"/>
      <c r="H11" s="291"/>
      <c r="I11" s="291"/>
      <c r="J11" s="291"/>
      <c r="K11" s="291"/>
      <c r="L11" s="291"/>
      <c r="M11" s="291"/>
      <c r="N11" s="291"/>
      <c r="O11" s="291"/>
      <c r="P11" s="291"/>
      <c r="Q11" s="291"/>
      <c r="R11" s="22"/>
    </row>
    <row r="12" spans="1:18" ht="15.75" thickBot="1">
      <c r="B12" s="214"/>
      <c r="C12" s="71"/>
      <c r="D12" s="27"/>
      <c r="E12" s="27"/>
      <c r="F12" s="27"/>
      <c r="G12" s="27"/>
      <c r="H12" s="27"/>
      <c r="I12" s="27"/>
      <c r="J12" s="27"/>
      <c r="K12" s="27"/>
      <c r="L12" s="27"/>
      <c r="M12" s="27"/>
      <c r="N12" s="27"/>
      <c r="O12" s="27"/>
      <c r="P12" s="27"/>
      <c r="Q12" s="13"/>
      <c r="R12" s="22"/>
    </row>
    <row r="13" spans="1:18" ht="18" thickBot="1">
      <c r="B13" s="214"/>
      <c r="C13" s="71"/>
      <c r="D13" s="292" t="s">
        <v>351</v>
      </c>
      <c r="E13" s="293"/>
      <c r="F13" s="71"/>
      <c r="G13" s="294">
        <v>0.70250000000000001</v>
      </c>
      <c r="H13" s="13"/>
      <c r="I13" s="71"/>
      <c r="J13" s="71"/>
      <c r="K13" s="71"/>
      <c r="L13" s="71"/>
      <c r="M13" s="71"/>
      <c r="N13" s="13"/>
      <c r="O13" s="13"/>
      <c r="P13" s="42"/>
      <c r="Q13" s="13"/>
      <c r="R13" s="22"/>
    </row>
    <row r="14" spans="1:18" ht="7.5" customHeight="1" thickBot="1">
      <c r="B14" s="214"/>
      <c r="C14" s="71"/>
      <c r="D14" s="185"/>
      <c r="E14" s="293"/>
      <c r="F14" s="71"/>
      <c r="G14" s="295"/>
      <c r="H14" s="71"/>
      <c r="I14" s="71"/>
      <c r="J14" s="71"/>
      <c r="K14" s="71"/>
      <c r="L14" s="71"/>
      <c r="M14" s="71"/>
      <c r="N14" s="13"/>
      <c r="O14" s="13"/>
      <c r="P14" s="42"/>
      <c r="Q14" s="13"/>
      <c r="R14" s="22"/>
    </row>
    <row r="15" spans="1:18" ht="18" thickBot="1">
      <c r="B15" s="214"/>
      <c r="C15" s="13"/>
      <c r="D15" s="296" t="s">
        <v>352</v>
      </c>
      <c r="E15" s="293"/>
      <c r="F15" s="71"/>
      <c r="G15" s="294">
        <v>0.504</v>
      </c>
      <c r="H15" s="71"/>
      <c r="I15" s="71"/>
      <c r="J15" s="71"/>
      <c r="K15" s="71"/>
      <c r="L15" s="13"/>
      <c r="M15" s="13"/>
      <c r="N15" s="42"/>
      <c r="O15" s="13"/>
      <c r="P15" s="42"/>
      <c r="Q15" s="13"/>
      <c r="R15" s="22"/>
    </row>
    <row r="16" spans="1:18">
      <c r="B16" s="214"/>
      <c r="C16" s="13"/>
      <c r="D16" s="296"/>
      <c r="E16" s="293"/>
      <c r="F16" s="71"/>
      <c r="G16" s="297"/>
      <c r="H16" s="71"/>
      <c r="I16" s="71"/>
      <c r="J16" s="71"/>
      <c r="K16" s="71"/>
      <c r="L16" s="13"/>
      <c r="M16" s="13"/>
      <c r="N16" s="42"/>
      <c r="O16" s="13"/>
      <c r="P16" s="42"/>
      <c r="Q16" s="13"/>
      <c r="R16" s="22"/>
    </row>
    <row r="17" spans="1:20" ht="15" customHeight="1">
      <c r="B17" s="214"/>
      <c r="C17" s="291" t="s">
        <v>420</v>
      </c>
      <c r="D17" s="291"/>
      <c r="E17" s="291"/>
      <c r="F17" s="291"/>
      <c r="G17" s="291"/>
      <c r="H17" s="291"/>
      <c r="I17" s="291"/>
      <c r="J17" s="291"/>
      <c r="K17" s="291"/>
      <c r="L17" s="291"/>
      <c r="M17" s="291"/>
      <c r="N17" s="291"/>
      <c r="O17" s="291"/>
      <c r="P17" s="147" t="s">
        <v>18</v>
      </c>
      <c r="Q17" s="13"/>
      <c r="R17" s="22"/>
    </row>
    <row r="18" spans="1:20" ht="15" customHeight="1">
      <c r="B18" s="214"/>
      <c r="C18" s="291" t="s">
        <v>421</v>
      </c>
      <c r="D18" s="291"/>
      <c r="E18" s="291"/>
      <c r="F18" s="291"/>
      <c r="G18" s="291"/>
      <c r="H18" s="291"/>
      <c r="I18" s="291"/>
      <c r="J18" s="291"/>
      <c r="K18" s="291"/>
      <c r="L18" s="291"/>
      <c r="M18" s="291"/>
      <c r="N18" s="291"/>
      <c r="O18" s="291"/>
      <c r="P18" s="42"/>
      <c r="Q18" s="13"/>
      <c r="R18" s="22"/>
    </row>
    <row r="19" spans="1:20" ht="15" customHeight="1">
      <c r="B19" s="214"/>
      <c r="C19" s="298"/>
      <c r="D19" s="298"/>
      <c r="E19" s="298"/>
      <c r="F19" s="298"/>
      <c r="G19" s="298"/>
      <c r="H19" s="298"/>
      <c r="I19" s="298"/>
      <c r="J19" s="298"/>
      <c r="K19" s="298"/>
      <c r="L19" s="298"/>
      <c r="M19" s="298"/>
      <c r="N19" s="298"/>
      <c r="O19" s="298"/>
      <c r="P19" s="42"/>
      <c r="Q19" s="13"/>
      <c r="R19" s="22"/>
    </row>
    <row r="20" spans="1:20" s="300" customFormat="1" ht="15" customHeight="1">
      <c r="A20" s="299"/>
      <c r="B20" s="214"/>
      <c r="C20" s="71" t="s">
        <v>0</v>
      </c>
      <c r="D20" s="144" t="s">
        <v>355</v>
      </c>
      <c r="E20" s="144"/>
      <c r="F20" s="144"/>
      <c r="G20" s="144"/>
      <c r="H20" s="144"/>
      <c r="I20" s="144"/>
      <c r="J20" s="144"/>
      <c r="K20" s="144"/>
      <c r="L20" s="144"/>
      <c r="M20" s="144"/>
      <c r="N20" s="23"/>
      <c r="O20" s="298"/>
      <c r="P20" s="42"/>
      <c r="Q20" s="13"/>
      <c r="R20" s="22"/>
    </row>
    <row r="21" spans="1:20" ht="6" customHeight="1" thickBot="1">
      <c r="B21" s="214"/>
      <c r="C21" s="71"/>
      <c r="D21" s="29"/>
      <c r="E21" s="29"/>
      <c r="F21" s="13"/>
      <c r="G21" s="13"/>
      <c r="H21" s="13"/>
      <c r="I21" s="14"/>
      <c r="J21" s="15"/>
      <c r="K21" s="15"/>
      <c r="L21" s="14"/>
      <c r="M21" s="13"/>
      <c r="N21" s="13"/>
      <c r="O21" s="7"/>
      <c r="P21" s="4"/>
      <c r="Q21" s="4"/>
      <c r="R21" s="100"/>
      <c r="T21" s="225"/>
    </row>
    <row r="22" spans="1:20" s="300" customFormat="1" ht="15.75" customHeight="1" thickBot="1">
      <c r="A22" s="299"/>
      <c r="B22" s="214"/>
      <c r="C22" s="71"/>
      <c r="D22" s="198" t="s">
        <v>447</v>
      </c>
      <c r="E22" s="198"/>
      <c r="F22" s="198"/>
      <c r="G22" s="198"/>
      <c r="H22" s="198"/>
      <c r="I22" s="198"/>
      <c r="J22" s="198"/>
      <c r="K22" s="198"/>
      <c r="L22" s="198"/>
      <c r="M22" s="198"/>
      <c r="N22" s="301"/>
      <c r="O22" s="309"/>
      <c r="P22" s="302" t="s">
        <v>79</v>
      </c>
      <c r="Q22" s="13"/>
      <c r="R22" s="22"/>
      <c r="T22" s="303">
        <f>'Yard Trimming Overview SPT'!J30</f>
        <v>0</v>
      </c>
    </row>
    <row r="23" spans="1:20" s="300" customFormat="1">
      <c r="A23" s="299"/>
      <c r="B23" s="214"/>
      <c r="C23" s="71"/>
      <c r="D23" s="198"/>
      <c r="E23" s="198"/>
      <c r="F23" s="198"/>
      <c r="G23" s="198"/>
      <c r="H23" s="198"/>
      <c r="I23" s="198"/>
      <c r="J23" s="198"/>
      <c r="K23" s="198"/>
      <c r="L23" s="198"/>
      <c r="M23" s="198"/>
      <c r="N23" s="301"/>
      <c r="O23" s="298"/>
      <c r="P23" s="21"/>
      <c r="Q23" s="13"/>
      <c r="R23" s="22"/>
    </row>
    <row r="24" spans="1:20" s="300" customFormat="1">
      <c r="A24" s="299"/>
      <c r="B24" s="214"/>
      <c r="C24" s="71"/>
      <c r="D24" s="200" t="s">
        <v>445</v>
      </c>
      <c r="E24" s="301"/>
      <c r="F24" s="301"/>
      <c r="G24" s="301"/>
      <c r="H24" s="301"/>
      <c r="I24" s="301"/>
      <c r="J24" s="301"/>
      <c r="K24" s="301"/>
      <c r="L24" s="301"/>
      <c r="M24" s="301"/>
      <c r="N24" s="301"/>
      <c r="O24" s="298"/>
      <c r="P24" s="21"/>
      <c r="Q24" s="13"/>
      <c r="R24" s="22"/>
    </row>
    <row r="25" spans="1:20" ht="6" customHeight="1" thickBot="1">
      <c r="B25" s="214"/>
      <c r="C25" s="71"/>
      <c r="D25" s="29"/>
      <c r="E25" s="29"/>
      <c r="F25" s="13"/>
      <c r="G25" s="13"/>
      <c r="H25" s="13"/>
      <c r="I25" s="14"/>
      <c r="J25" s="15"/>
      <c r="K25" s="15"/>
      <c r="L25" s="14"/>
      <c r="M25" s="13"/>
      <c r="N25" s="13"/>
      <c r="O25" s="7"/>
      <c r="P25" s="4"/>
      <c r="Q25" s="4"/>
      <c r="R25" s="100"/>
      <c r="T25" s="225"/>
    </row>
    <row r="26" spans="1:20" s="300" customFormat="1" ht="15" customHeight="1" thickBot="1">
      <c r="A26" s="299"/>
      <c r="B26" s="214"/>
      <c r="C26" s="71"/>
      <c r="D26" s="198" t="s">
        <v>463</v>
      </c>
      <c r="E26" s="198"/>
      <c r="F26" s="198"/>
      <c r="G26" s="198"/>
      <c r="H26" s="198"/>
      <c r="I26" s="198"/>
      <c r="J26" s="198"/>
      <c r="K26" s="198"/>
      <c r="L26" s="198"/>
      <c r="M26" s="198"/>
      <c r="N26" s="301"/>
      <c r="O26" s="309"/>
      <c r="P26" s="21" t="s">
        <v>499</v>
      </c>
      <c r="Q26" s="13"/>
      <c r="R26" s="22"/>
    </row>
    <row r="27" spans="1:20" s="300" customFormat="1" ht="15" customHeight="1">
      <c r="A27" s="299"/>
      <c r="B27" s="304"/>
      <c r="C27" s="273"/>
      <c r="D27" s="198"/>
      <c r="E27" s="198"/>
      <c r="F27" s="198"/>
      <c r="G27" s="198"/>
      <c r="H27" s="198"/>
      <c r="I27" s="198"/>
      <c r="J27" s="198"/>
      <c r="K27" s="198"/>
      <c r="L27" s="198"/>
      <c r="M27" s="198"/>
      <c r="N27" s="301"/>
      <c r="O27" s="301"/>
      <c r="P27" s="42"/>
      <c r="Q27" s="13"/>
      <c r="R27" s="305"/>
    </row>
    <row r="28" spans="1:20" s="300" customFormat="1">
      <c r="A28" s="299"/>
      <c r="B28" s="304"/>
      <c r="C28" s="273"/>
      <c r="D28" s="273"/>
      <c r="E28" s="65"/>
      <c r="F28" s="19"/>
      <c r="G28" s="19"/>
      <c r="H28" s="19"/>
      <c r="I28" s="19"/>
      <c r="J28" s="19"/>
      <c r="K28" s="19"/>
      <c r="L28" s="19"/>
      <c r="M28" s="19"/>
      <c r="N28" s="19"/>
      <c r="O28" s="19"/>
      <c r="P28" s="19"/>
      <c r="Q28" s="19"/>
      <c r="R28" s="305"/>
    </row>
    <row r="29" spans="1:20" s="300" customFormat="1">
      <c r="A29" s="299"/>
      <c r="B29" s="304"/>
      <c r="C29" s="273" t="s">
        <v>211</v>
      </c>
      <c r="D29" s="273"/>
      <c r="E29" s="27"/>
      <c r="F29" s="27"/>
      <c r="G29" s="27"/>
      <c r="H29" s="27"/>
      <c r="I29" s="27"/>
      <c r="J29" s="27"/>
      <c r="K29" s="27"/>
      <c r="L29" s="27"/>
      <c r="M29" s="27"/>
      <c r="N29" s="27"/>
      <c r="O29" s="27"/>
      <c r="P29" s="27"/>
      <c r="Q29" s="27"/>
      <c r="R29" s="306"/>
    </row>
    <row r="30" spans="1:20" s="300" customFormat="1">
      <c r="A30" s="299"/>
      <c r="B30" s="304"/>
      <c r="C30" s="273" t="s">
        <v>313</v>
      </c>
      <c r="D30" s="273"/>
      <c r="E30" s="27"/>
      <c r="F30" s="27"/>
      <c r="G30" s="27"/>
      <c r="H30" s="27"/>
      <c r="I30" s="27"/>
      <c r="J30" s="27"/>
      <c r="K30" s="27"/>
      <c r="L30" s="27"/>
      <c r="M30" s="27"/>
      <c r="N30" s="27"/>
      <c r="O30" s="27"/>
      <c r="P30" s="27"/>
      <c r="Q30" s="27"/>
      <c r="R30" s="306"/>
    </row>
    <row r="31" spans="1:20" s="300" customFormat="1">
      <c r="A31" s="299"/>
      <c r="B31" s="304"/>
      <c r="C31" s="307" t="s">
        <v>235</v>
      </c>
      <c r="D31" s="273"/>
      <c r="E31" s="27"/>
      <c r="F31" s="27"/>
      <c r="G31" s="27"/>
      <c r="H31" s="27"/>
      <c r="I31" s="27"/>
      <c r="J31" s="27"/>
      <c r="K31" s="27"/>
      <c r="L31" s="27"/>
      <c r="M31" s="27"/>
      <c r="N31" s="27"/>
      <c r="O31" s="27"/>
      <c r="P31" s="27"/>
      <c r="Q31" s="27"/>
      <c r="R31" s="306"/>
    </row>
    <row r="32" spans="1:20" s="300" customFormat="1">
      <c r="A32" s="299"/>
      <c r="B32" s="214"/>
      <c r="C32" s="71"/>
      <c r="D32" s="18"/>
      <c r="E32" s="27"/>
      <c r="F32" s="27"/>
      <c r="G32" s="27"/>
      <c r="H32" s="27"/>
      <c r="I32" s="27"/>
      <c r="J32" s="27"/>
      <c r="K32" s="27"/>
      <c r="L32" s="27"/>
      <c r="M32" s="27"/>
      <c r="N32" s="27"/>
      <c r="O32" s="27"/>
      <c r="P32" s="27"/>
      <c r="Q32" s="27"/>
      <c r="R32" s="306"/>
    </row>
    <row r="33" spans="1:18" s="300" customFormat="1">
      <c r="A33" s="299"/>
      <c r="B33" s="140"/>
      <c r="C33" s="170"/>
      <c r="D33" s="171"/>
      <c r="E33" s="171"/>
      <c r="F33" s="171"/>
      <c r="G33" s="171"/>
      <c r="H33" s="171"/>
      <c r="I33" s="168"/>
      <c r="J33" s="42" t="s">
        <v>22</v>
      </c>
      <c r="K33" s="194"/>
      <c r="L33" s="194"/>
      <c r="M33" s="194"/>
      <c r="N33" s="171"/>
      <c r="O33" s="151"/>
      <c r="P33" s="191"/>
      <c r="Q33" s="151"/>
      <c r="R33" s="141"/>
    </row>
    <row r="34" spans="1:18">
      <c r="B34" s="140"/>
      <c r="C34" s="151"/>
      <c r="D34" s="151"/>
      <c r="E34" s="151"/>
      <c r="F34" s="151"/>
      <c r="G34" s="191"/>
      <c r="H34" s="151"/>
      <c r="I34" s="151"/>
      <c r="J34" s="161" t="s">
        <v>15</v>
      </c>
      <c r="K34" s="194"/>
      <c r="L34" s="194"/>
      <c r="M34" s="194"/>
      <c r="N34" s="151"/>
      <c r="O34" s="151"/>
      <c r="P34" s="191"/>
      <c r="Q34" s="147" t="s">
        <v>14</v>
      </c>
      <c r="R34" s="141"/>
    </row>
    <row r="35" spans="1:18" ht="15.75" thickBot="1">
      <c r="B35" s="154"/>
      <c r="C35" s="155"/>
      <c r="D35" s="155"/>
      <c r="E35" s="155"/>
      <c r="F35" s="155"/>
      <c r="G35" s="155"/>
      <c r="H35" s="155"/>
      <c r="I35" s="155"/>
      <c r="J35" s="155"/>
      <c r="K35" s="155"/>
      <c r="L35" s="155"/>
      <c r="M35" s="155"/>
      <c r="N35" s="155"/>
      <c r="O35" s="155"/>
      <c r="P35" s="308"/>
      <c r="Q35" s="155"/>
      <c r="R35" s="156"/>
    </row>
    <row r="37" spans="1:18" hidden="1">
      <c r="B37" s="121" t="s">
        <v>13</v>
      </c>
    </row>
    <row r="38" spans="1:18" hidden="1">
      <c r="A38" s="121">
        <v>1</v>
      </c>
      <c r="B38" s="121" t="s">
        <v>16</v>
      </c>
    </row>
    <row r="39" spans="1:18" hidden="1">
      <c r="A39" s="121">
        <v>2</v>
      </c>
      <c r="B39" s="121" t="s">
        <v>17</v>
      </c>
    </row>
  </sheetData>
  <sheetProtection password="C4A2" sheet="1" objects="1" scenarios="1"/>
  <mergeCells count="10">
    <mergeCell ref="D26:M27"/>
    <mergeCell ref="D22:M23"/>
    <mergeCell ref="D20:M20"/>
    <mergeCell ref="C18:O18"/>
    <mergeCell ref="B3:R3"/>
    <mergeCell ref="B4:R4"/>
    <mergeCell ref="B5:R5"/>
    <mergeCell ref="C9:Q11"/>
    <mergeCell ref="C17:O17"/>
    <mergeCell ref="B6:R6"/>
  </mergeCells>
  <conditionalFormatting sqref="O22">
    <cfRule type="expression" dxfId="2" priority="1">
      <formula>$T22="Continued to be Collected Separately"</formula>
    </cfRule>
  </conditionalFormatting>
  <hyperlinks>
    <hyperlink ref="P17" location="'Program Summaries'!A1" display="Program Summaries"/>
    <hyperlink ref="Q34" location="'Targeted Organics Tonnage'!A1" display="Previous Page"/>
    <hyperlink ref="J34" location="'Capture Rate'!A1" display="Next Page"/>
  </hyperlinks>
  <pageMargins left="0.7" right="0.7" top="0.75" bottom="0.75" header="0.3" footer="0.3"/>
  <pageSetup scale="74" orientation="landscape" r:id="rId1"/>
  <headerFooter>
    <oddFooter>Page &amp;P of &amp;N</oddFooter>
  </headerFooter>
</worksheet>
</file>

<file path=xl/worksheets/sheet11.xml><?xml version="1.0" encoding="utf-8"?>
<worksheet xmlns="http://schemas.openxmlformats.org/spreadsheetml/2006/main" xmlns:r="http://schemas.openxmlformats.org/officeDocument/2006/relationships">
  <sheetPr>
    <tabColor theme="6"/>
    <pageSetUpPr fitToPage="1"/>
  </sheetPr>
  <dimension ref="A1:Z67"/>
  <sheetViews>
    <sheetView zoomScaleNormal="100" zoomScaleSheetLayoutView="85" workbookViewId="0">
      <selection activeCell="M59" sqref="M59"/>
    </sheetView>
  </sheetViews>
  <sheetFormatPr defaultRowHeight="15"/>
  <cols>
    <col min="1" max="1" width="5.28515625" style="121" customWidth="1"/>
    <col min="2" max="6" width="9.140625" style="121" customWidth="1"/>
    <col min="7" max="7" width="7.140625" style="121" customWidth="1"/>
    <col min="8" max="8" width="9.140625" style="121"/>
    <col min="9" max="9" width="10.140625" style="310" hidden="1" customWidth="1"/>
    <col min="10" max="11" width="9.140625" style="122"/>
    <col min="12" max="12" width="11.140625" style="122" bestFit="1" customWidth="1"/>
    <col min="13" max="14" width="9.140625" style="122"/>
    <col min="15" max="17" width="9.140625" style="122" customWidth="1"/>
    <col min="18" max="18" width="11.140625" style="122" bestFit="1" customWidth="1"/>
    <col min="19" max="19" width="9.140625" style="122" customWidth="1"/>
    <col min="20" max="20" width="5.28515625" style="122" customWidth="1"/>
    <col min="21" max="24" width="9.140625" style="122" hidden="1" customWidth="1"/>
    <col min="25" max="26" width="0" style="122" hidden="1" customWidth="1"/>
    <col min="27" max="16384" width="9.140625" style="122"/>
  </cols>
  <sheetData>
    <row r="1" spans="1:21" ht="15.75" thickBot="1"/>
    <row r="2" spans="1:21">
      <c r="B2" s="137"/>
      <c r="C2" s="157"/>
      <c r="D2" s="157"/>
      <c r="E2" s="157"/>
      <c r="F2" s="157"/>
      <c r="G2" s="157"/>
      <c r="H2" s="157"/>
      <c r="I2" s="311"/>
      <c r="J2" s="157"/>
      <c r="K2" s="157"/>
      <c r="L2" s="157"/>
      <c r="M2" s="157"/>
      <c r="N2" s="157"/>
      <c r="O2" s="157"/>
      <c r="P2" s="157"/>
      <c r="Q2" s="157"/>
      <c r="R2" s="157"/>
      <c r="S2" s="139"/>
    </row>
    <row r="3" spans="1:21" ht="18.75">
      <c r="A3" s="127"/>
      <c r="B3" s="128" t="s">
        <v>286</v>
      </c>
      <c r="C3" s="129"/>
      <c r="D3" s="129"/>
      <c r="E3" s="129"/>
      <c r="F3" s="129"/>
      <c r="G3" s="129"/>
      <c r="H3" s="129"/>
      <c r="I3" s="129"/>
      <c r="J3" s="129"/>
      <c r="K3" s="129"/>
      <c r="L3" s="129"/>
      <c r="M3" s="129"/>
      <c r="N3" s="129"/>
      <c r="O3" s="129"/>
      <c r="P3" s="129"/>
      <c r="Q3" s="129"/>
      <c r="R3" s="129"/>
      <c r="S3" s="130"/>
    </row>
    <row r="4" spans="1:21" ht="18.75">
      <c r="A4" s="127"/>
      <c r="B4" s="131" t="s">
        <v>431</v>
      </c>
      <c r="C4" s="132"/>
      <c r="D4" s="132"/>
      <c r="E4" s="132"/>
      <c r="F4" s="132"/>
      <c r="G4" s="132"/>
      <c r="H4" s="132"/>
      <c r="I4" s="132"/>
      <c r="J4" s="132"/>
      <c r="K4" s="132"/>
      <c r="L4" s="132"/>
      <c r="M4" s="132"/>
      <c r="N4" s="132"/>
      <c r="O4" s="132"/>
      <c r="P4" s="132"/>
      <c r="Q4" s="132"/>
      <c r="R4" s="132"/>
      <c r="S4" s="133"/>
    </row>
    <row r="5" spans="1:21" ht="15.75">
      <c r="B5" s="131" t="s">
        <v>206</v>
      </c>
      <c r="C5" s="132"/>
      <c r="D5" s="132"/>
      <c r="E5" s="132"/>
      <c r="F5" s="132"/>
      <c r="G5" s="132"/>
      <c r="H5" s="132"/>
      <c r="I5" s="132"/>
      <c r="J5" s="132"/>
      <c r="K5" s="132"/>
      <c r="L5" s="132"/>
      <c r="M5" s="132"/>
      <c r="N5" s="132"/>
      <c r="O5" s="132"/>
      <c r="P5" s="132"/>
      <c r="Q5" s="132"/>
      <c r="R5" s="132"/>
      <c r="S5" s="133"/>
    </row>
    <row r="6" spans="1:21" ht="16.5" thickBot="1">
      <c r="B6" s="134" t="s">
        <v>429</v>
      </c>
      <c r="C6" s="135"/>
      <c r="D6" s="135"/>
      <c r="E6" s="135"/>
      <c r="F6" s="135"/>
      <c r="G6" s="135"/>
      <c r="H6" s="135"/>
      <c r="I6" s="135"/>
      <c r="J6" s="135"/>
      <c r="K6" s="135"/>
      <c r="L6" s="135"/>
      <c r="M6" s="135"/>
      <c r="N6" s="135"/>
      <c r="O6" s="135"/>
      <c r="P6" s="135"/>
      <c r="Q6" s="135"/>
      <c r="R6" s="135"/>
      <c r="S6" s="136"/>
    </row>
    <row r="7" spans="1:21" ht="15.75" thickBot="1">
      <c r="B7" s="255"/>
      <c r="C7" s="255"/>
      <c r="D7" s="255"/>
      <c r="E7" s="255"/>
      <c r="F7" s="255"/>
      <c r="G7" s="255"/>
      <c r="H7" s="255"/>
      <c r="I7" s="312"/>
      <c r="J7" s="220"/>
      <c r="K7" s="220"/>
      <c r="L7" s="220"/>
      <c r="M7" s="220"/>
      <c r="N7" s="220"/>
      <c r="O7" s="220"/>
      <c r="P7" s="220"/>
      <c r="Q7" s="220"/>
      <c r="R7" s="220"/>
      <c r="S7" s="220"/>
    </row>
    <row r="8" spans="1:21" ht="15" customHeight="1">
      <c r="B8" s="212"/>
      <c r="C8" s="256"/>
      <c r="D8" s="257"/>
      <c r="E8" s="258"/>
      <c r="F8" s="258"/>
      <c r="G8" s="259"/>
      <c r="H8" s="259"/>
      <c r="I8" s="313"/>
      <c r="J8" s="261"/>
      <c r="K8" s="261"/>
      <c r="L8" s="260"/>
      <c r="M8" s="259"/>
      <c r="N8" s="259"/>
      <c r="O8" s="262"/>
      <c r="P8" s="263"/>
      <c r="Q8" s="263"/>
      <c r="R8" s="264"/>
      <c r="S8" s="213"/>
    </row>
    <row r="9" spans="1:21" ht="15" customHeight="1">
      <c r="B9" s="214"/>
      <c r="C9" s="71"/>
      <c r="D9" s="29"/>
      <c r="E9" s="27"/>
      <c r="F9" s="27"/>
      <c r="G9" s="23"/>
      <c r="H9" s="23"/>
      <c r="I9" s="314"/>
      <c r="J9" s="15"/>
      <c r="K9" s="15"/>
      <c r="L9" s="14"/>
      <c r="M9" s="23"/>
      <c r="N9" s="23"/>
      <c r="O9" s="5"/>
      <c r="P9" s="4"/>
      <c r="Q9" s="4"/>
      <c r="R9" s="24"/>
      <c r="S9" s="22"/>
    </row>
    <row r="10" spans="1:21" ht="15" customHeight="1">
      <c r="B10" s="214"/>
      <c r="C10" s="181" t="s">
        <v>509</v>
      </c>
      <c r="D10" s="181"/>
      <c r="E10" s="181"/>
      <c r="F10" s="181"/>
      <c r="G10" s="181"/>
      <c r="H10" s="181"/>
      <c r="I10" s="181"/>
      <c r="J10" s="181"/>
      <c r="K10" s="181"/>
      <c r="L10" s="181"/>
      <c r="M10" s="181"/>
      <c r="N10" s="181"/>
      <c r="O10" s="181"/>
      <c r="P10" s="181"/>
      <c r="Q10" s="181"/>
      <c r="R10" s="181"/>
      <c r="S10" s="22"/>
    </row>
    <row r="11" spans="1:21">
      <c r="B11" s="214"/>
      <c r="C11" s="181"/>
      <c r="D11" s="181"/>
      <c r="E11" s="181"/>
      <c r="F11" s="181"/>
      <c r="G11" s="181"/>
      <c r="H11" s="181"/>
      <c r="I11" s="181"/>
      <c r="J11" s="181"/>
      <c r="K11" s="181"/>
      <c r="L11" s="181"/>
      <c r="M11" s="181"/>
      <c r="N11" s="181"/>
      <c r="O11" s="181"/>
      <c r="P11" s="181"/>
      <c r="Q11" s="181"/>
      <c r="R11" s="181"/>
      <c r="S11" s="22"/>
    </row>
    <row r="12" spans="1:21">
      <c r="B12" s="214"/>
      <c r="C12" s="181"/>
      <c r="D12" s="181"/>
      <c r="E12" s="181"/>
      <c r="F12" s="181"/>
      <c r="G12" s="181"/>
      <c r="H12" s="181"/>
      <c r="I12" s="181"/>
      <c r="J12" s="181"/>
      <c r="K12" s="181"/>
      <c r="L12" s="181"/>
      <c r="M12" s="181"/>
      <c r="N12" s="181"/>
      <c r="O12" s="181"/>
      <c r="P12" s="181"/>
      <c r="Q12" s="181"/>
      <c r="R12" s="181"/>
      <c r="S12" s="22"/>
    </row>
    <row r="13" spans="1:21">
      <c r="B13" s="214"/>
      <c r="C13" s="181"/>
      <c r="D13" s="181"/>
      <c r="E13" s="181"/>
      <c r="F13" s="181"/>
      <c r="G13" s="181"/>
      <c r="H13" s="181"/>
      <c r="I13" s="181"/>
      <c r="J13" s="181"/>
      <c r="K13" s="181"/>
      <c r="L13" s="181"/>
      <c r="M13" s="181"/>
      <c r="N13" s="181"/>
      <c r="O13" s="181"/>
      <c r="P13" s="181"/>
      <c r="Q13" s="181"/>
      <c r="R13" s="181"/>
      <c r="S13" s="22"/>
    </row>
    <row r="14" spans="1:21">
      <c r="B14" s="214"/>
      <c r="C14" s="184"/>
      <c r="D14" s="184"/>
      <c r="E14" s="184"/>
      <c r="F14" s="184"/>
      <c r="G14" s="184"/>
      <c r="H14" s="184"/>
      <c r="I14" s="184"/>
      <c r="J14" s="184"/>
      <c r="K14" s="184"/>
      <c r="L14" s="184"/>
      <c r="M14" s="184"/>
      <c r="N14" s="184"/>
      <c r="O14" s="184"/>
      <c r="P14" s="184"/>
      <c r="Q14" s="184"/>
      <c r="R14" s="184"/>
      <c r="S14" s="22"/>
    </row>
    <row r="15" spans="1:21">
      <c r="B15" s="214"/>
      <c r="C15" s="71" t="s">
        <v>0</v>
      </c>
      <c r="D15" s="169" t="s">
        <v>353</v>
      </c>
      <c r="E15" s="169"/>
      <c r="F15" s="169"/>
      <c r="G15" s="169"/>
      <c r="H15" s="169"/>
      <c r="I15" s="169"/>
      <c r="J15" s="169"/>
      <c r="K15" s="169"/>
      <c r="L15" s="169"/>
      <c r="M15" s="169"/>
      <c r="N15" s="169"/>
      <c r="O15" s="169"/>
      <c r="P15" s="4"/>
      <c r="Q15" s="315"/>
      <c r="R15" s="24"/>
      <c r="S15" s="22"/>
    </row>
    <row r="16" spans="1:21" ht="6" customHeight="1" thickBot="1">
      <c r="B16" s="214"/>
      <c r="C16" s="71"/>
      <c r="D16" s="29"/>
      <c r="E16" s="29"/>
      <c r="F16" s="13"/>
      <c r="G16" s="13"/>
      <c r="H16" s="13"/>
      <c r="I16" s="14"/>
      <c r="J16" s="15"/>
      <c r="K16" s="15"/>
      <c r="L16" s="14"/>
      <c r="M16" s="13"/>
      <c r="N16" s="13"/>
      <c r="O16" s="7"/>
      <c r="P16" s="4"/>
      <c r="Q16" s="4"/>
      <c r="R16" s="8"/>
      <c r="S16" s="141"/>
      <c r="U16" s="225"/>
    </row>
    <row r="17" spans="2:26" ht="15.75" thickBot="1">
      <c r="B17" s="214"/>
      <c r="C17" s="71"/>
      <c r="D17" s="198" t="s">
        <v>446</v>
      </c>
      <c r="E17" s="198"/>
      <c r="F17" s="198"/>
      <c r="G17" s="198"/>
      <c r="H17" s="198"/>
      <c r="I17" s="198"/>
      <c r="J17" s="198"/>
      <c r="K17" s="198"/>
      <c r="L17" s="198"/>
      <c r="M17" s="198"/>
      <c r="N17" s="198"/>
      <c r="O17" s="198"/>
      <c r="P17" s="4"/>
      <c r="Q17" s="309"/>
      <c r="R17" s="302" t="s">
        <v>79</v>
      </c>
      <c r="S17" s="22"/>
      <c r="Z17" s="122">
        <f>'Yard Trimming Overview SPT'!J30</f>
        <v>0</v>
      </c>
    </row>
    <row r="18" spans="2:26">
      <c r="B18" s="214"/>
      <c r="C18" s="71"/>
      <c r="D18" s="198"/>
      <c r="E18" s="198"/>
      <c r="F18" s="198"/>
      <c r="G18" s="198"/>
      <c r="H18" s="198"/>
      <c r="I18" s="198"/>
      <c r="J18" s="198"/>
      <c r="K18" s="198"/>
      <c r="L18" s="198"/>
      <c r="M18" s="198"/>
      <c r="N18" s="198"/>
      <c r="O18" s="198"/>
      <c r="P18" s="4"/>
      <c r="Q18" s="316"/>
      <c r="R18" s="21"/>
      <c r="S18" s="22"/>
    </row>
    <row r="19" spans="2:26">
      <c r="B19" s="214"/>
      <c r="C19" s="71"/>
      <c r="D19" s="198"/>
      <c r="E19" s="198"/>
      <c r="F19" s="198"/>
      <c r="G19" s="198"/>
      <c r="H19" s="198"/>
      <c r="I19" s="198"/>
      <c r="J19" s="198"/>
      <c r="K19" s="198"/>
      <c r="L19" s="198"/>
      <c r="M19" s="198"/>
      <c r="N19" s="198"/>
      <c r="O19" s="198"/>
      <c r="P19" s="4"/>
      <c r="Q19" s="316"/>
      <c r="R19" s="21"/>
      <c r="S19" s="22"/>
    </row>
    <row r="20" spans="2:26" ht="6" customHeight="1" thickBot="1">
      <c r="B20" s="214"/>
      <c r="C20" s="71"/>
      <c r="D20" s="200"/>
      <c r="E20" s="200"/>
      <c r="F20" s="317"/>
      <c r="G20" s="317"/>
      <c r="H20" s="317"/>
      <c r="I20" s="318"/>
      <c r="J20" s="319"/>
      <c r="K20" s="319"/>
      <c r="L20" s="320"/>
      <c r="M20" s="321"/>
      <c r="N20" s="321"/>
      <c r="O20" s="322"/>
      <c r="P20" s="8"/>
      <c r="Q20" s="8"/>
      <c r="R20" s="6"/>
      <c r="S20" s="22"/>
      <c r="X20" s="122" t="e">
        <f>#REF!</f>
        <v>#REF!</v>
      </c>
    </row>
    <row r="21" spans="2:26" ht="15" customHeight="1" thickBot="1">
      <c r="B21" s="214"/>
      <c r="C21" s="71"/>
      <c r="D21" s="198" t="s">
        <v>287</v>
      </c>
      <c r="E21" s="198"/>
      <c r="F21" s="198"/>
      <c r="G21" s="198"/>
      <c r="H21" s="198"/>
      <c r="I21" s="198"/>
      <c r="J21" s="198"/>
      <c r="K21" s="198"/>
      <c r="L21" s="198"/>
      <c r="M21" s="198"/>
      <c r="N21" s="198"/>
      <c r="O21" s="198"/>
      <c r="P21" s="4"/>
      <c r="Q21" s="309"/>
      <c r="R21" s="21" t="s">
        <v>499</v>
      </c>
      <c r="S21" s="22"/>
    </row>
    <row r="22" spans="2:26" ht="15" customHeight="1">
      <c r="B22" s="214"/>
      <c r="C22" s="71"/>
      <c r="D22" s="198"/>
      <c r="E22" s="198"/>
      <c r="F22" s="198"/>
      <c r="G22" s="198"/>
      <c r="H22" s="198"/>
      <c r="I22" s="198"/>
      <c r="J22" s="198"/>
      <c r="K22" s="198"/>
      <c r="L22" s="198"/>
      <c r="M22" s="198"/>
      <c r="N22" s="198"/>
      <c r="O22" s="198"/>
      <c r="P22" s="4"/>
      <c r="Q22" s="323"/>
      <c r="R22" s="21"/>
      <c r="S22" s="22"/>
    </row>
    <row r="23" spans="2:26" ht="15" customHeight="1">
      <c r="B23" s="214"/>
      <c r="C23" s="324"/>
      <c r="D23" s="324"/>
      <c r="E23" s="324"/>
      <c r="F23" s="324"/>
      <c r="G23" s="324"/>
      <c r="H23" s="324"/>
      <c r="I23" s="324"/>
      <c r="J23" s="324"/>
      <c r="K23" s="324"/>
      <c r="L23" s="324"/>
      <c r="M23" s="324"/>
      <c r="N23" s="324"/>
      <c r="O23" s="324"/>
      <c r="P23" s="216"/>
      <c r="Q23" s="216"/>
      <c r="R23" s="216"/>
      <c r="S23" s="22"/>
    </row>
    <row r="24" spans="2:26">
      <c r="B24" s="214"/>
      <c r="C24" s="324"/>
      <c r="D24" s="324"/>
      <c r="E24" s="324"/>
      <c r="F24" s="324"/>
      <c r="G24" s="324"/>
      <c r="H24" s="324"/>
      <c r="I24" s="324"/>
      <c r="J24" s="324"/>
      <c r="K24" s="324"/>
      <c r="L24" s="324"/>
      <c r="M24" s="324"/>
      <c r="N24" s="324"/>
      <c r="O24" s="324"/>
      <c r="P24" s="42"/>
      <c r="Q24" s="161"/>
      <c r="R24" s="13"/>
      <c r="S24" s="22"/>
    </row>
    <row r="25" spans="2:26">
      <c r="B25" s="214"/>
      <c r="C25" s="71"/>
      <c r="D25" s="19"/>
      <c r="E25" s="19"/>
      <c r="F25" s="19"/>
      <c r="G25" s="19"/>
      <c r="H25" s="19"/>
      <c r="I25" s="325"/>
      <c r="J25" s="19"/>
      <c r="K25" s="19"/>
      <c r="L25" s="19"/>
      <c r="M25" s="19"/>
      <c r="N25" s="23"/>
      <c r="O25" s="5"/>
      <c r="P25" s="4"/>
      <c r="Q25" s="4"/>
      <c r="R25" s="24"/>
      <c r="S25" s="22"/>
    </row>
    <row r="26" spans="2:26" ht="15" hidden="1" customHeight="1">
      <c r="B26" s="140"/>
      <c r="C26" s="326"/>
      <c r="D26" s="171"/>
      <c r="E26" s="171"/>
      <c r="F26" s="171"/>
      <c r="G26" s="171"/>
      <c r="H26" s="171"/>
      <c r="I26" s="327" t="s">
        <v>31</v>
      </c>
      <c r="J26" s="171"/>
      <c r="K26" s="171"/>
      <c r="L26" s="207" t="s">
        <v>188</v>
      </c>
      <c r="M26" s="171"/>
      <c r="N26" s="151"/>
      <c r="O26" s="207" t="s">
        <v>83</v>
      </c>
      <c r="P26" s="207"/>
      <c r="Q26" s="207"/>
      <c r="R26" s="207" t="s">
        <v>84</v>
      </c>
      <c r="S26" s="141"/>
    </row>
    <row r="27" spans="2:26" ht="17.25" hidden="1" customHeight="1">
      <c r="B27" s="140"/>
      <c r="C27" s="170"/>
      <c r="D27" s="271"/>
      <c r="E27" s="175"/>
      <c r="F27" s="175"/>
      <c r="G27" s="175"/>
      <c r="H27" s="175"/>
      <c r="I27" s="327" t="s">
        <v>32</v>
      </c>
      <c r="J27" s="328"/>
      <c r="K27" s="207"/>
      <c r="L27" s="329" t="s">
        <v>189</v>
      </c>
      <c r="M27" s="328"/>
      <c r="N27" s="207"/>
      <c r="O27" s="207" t="s">
        <v>190</v>
      </c>
      <c r="P27" s="151"/>
      <c r="Q27" s="151"/>
      <c r="R27" s="207" t="s">
        <v>191</v>
      </c>
      <c r="S27" s="141"/>
    </row>
    <row r="28" spans="2:26" ht="6" hidden="1" customHeight="1" thickBot="1">
      <c r="B28" s="140"/>
      <c r="C28" s="170"/>
      <c r="D28" s="271"/>
      <c r="E28" s="175"/>
      <c r="F28" s="175"/>
      <c r="G28" s="175"/>
      <c r="H28" s="175"/>
      <c r="I28" s="327" t="s">
        <v>37</v>
      </c>
      <c r="J28" s="328"/>
      <c r="K28" s="207"/>
      <c r="L28" s="329"/>
      <c r="M28" s="328"/>
      <c r="N28" s="207"/>
      <c r="O28" s="207"/>
      <c r="P28" s="151"/>
      <c r="Q28" s="151"/>
      <c r="R28" s="207"/>
      <c r="S28" s="141"/>
    </row>
    <row r="29" spans="2:26" ht="15.75" hidden="1" customHeight="1" thickBot="1">
      <c r="B29" s="140"/>
      <c r="C29" s="326" t="s">
        <v>81</v>
      </c>
      <c r="D29" s="330"/>
      <c r="E29" s="151"/>
      <c r="F29" s="151"/>
      <c r="G29" s="151"/>
      <c r="H29" s="151"/>
      <c r="I29" s="331" t="e">
        <f>'Targeted Organics Tonnage'!#REF!</f>
        <v>#REF!</v>
      </c>
      <c r="J29" s="151"/>
      <c r="K29" s="151"/>
      <c r="L29" s="332" t="e">
        <f>I29*Q17</f>
        <v>#REF!</v>
      </c>
      <c r="M29" s="333"/>
      <c r="N29" s="333"/>
      <c r="O29" s="332" t="e">
        <f>IF(L29="NA","NA",I29*1)</f>
        <v>#REF!</v>
      </c>
      <c r="P29" s="333"/>
      <c r="Q29" s="333"/>
      <c r="R29" s="332" t="e">
        <f>IF(O29="NA","NA",L29*0.75)</f>
        <v>#REF!</v>
      </c>
      <c r="S29" s="141"/>
    </row>
    <row r="30" spans="2:26" ht="6" hidden="1" customHeight="1" thickBot="1">
      <c r="B30" s="140"/>
      <c r="C30" s="170"/>
      <c r="D30" s="151"/>
      <c r="E30" s="151"/>
      <c r="F30" s="175"/>
      <c r="G30" s="175"/>
      <c r="H30" s="175"/>
      <c r="I30" s="334"/>
      <c r="J30" s="173"/>
      <c r="K30" s="173"/>
      <c r="L30" s="335"/>
      <c r="M30" s="336"/>
      <c r="N30" s="336"/>
      <c r="O30" s="337"/>
      <c r="P30" s="338"/>
      <c r="Q30" s="338"/>
      <c r="R30" s="337"/>
      <c r="S30" s="141"/>
    </row>
    <row r="31" spans="2:26" ht="15.75" hidden="1" customHeight="1" thickBot="1">
      <c r="B31" s="140"/>
      <c r="C31" s="271" t="s">
        <v>82</v>
      </c>
      <c r="D31" s="330"/>
      <c r="E31" s="330"/>
      <c r="F31" s="171"/>
      <c r="G31" s="330" t="s">
        <v>10</v>
      </c>
      <c r="H31" s="171"/>
      <c r="I31" s="339" t="e">
        <f>'Refuse Composition'!R21</f>
        <v>#DIV/0!</v>
      </c>
      <c r="J31" s="173"/>
      <c r="K31" s="173"/>
      <c r="L31" s="340" t="e">
        <f>I31*Q$21</f>
        <v>#DIV/0!</v>
      </c>
      <c r="M31" s="336"/>
      <c r="N31" s="336"/>
      <c r="O31" s="340" t="e">
        <f>I31*0.5</f>
        <v>#DIV/0!</v>
      </c>
      <c r="P31" s="338"/>
      <c r="Q31" s="338"/>
      <c r="R31" s="340" t="e">
        <f>I31*0.25</f>
        <v>#DIV/0!</v>
      </c>
      <c r="S31" s="141"/>
    </row>
    <row r="32" spans="2:26" ht="6" hidden="1" customHeight="1" thickBot="1">
      <c r="B32" s="140"/>
      <c r="C32" s="170"/>
      <c r="D32" s="151"/>
      <c r="E32" s="151"/>
      <c r="F32" s="175"/>
      <c r="G32" s="151"/>
      <c r="H32" s="175"/>
      <c r="I32" s="334"/>
      <c r="J32" s="173"/>
      <c r="K32" s="173"/>
      <c r="L32" s="335"/>
      <c r="M32" s="336"/>
      <c r="N32" s="336"/>
      <c r="O32" s="337"/>
      <c r="P32" s="338"/>
      <c r="Q32" s="338"/>
      <c r="R32" s="337"/>
      <c r="S32" s="141"/>
    </row>
    <row r="33" spans="2:22" ht="15.75" hidden="1" customHeight="1" thickBot="1">
      <c r="B33" s="140"/>
      <c r="C33" s="326"/>
      <c r="D33" s="330"/>
      <c r="E33" s="330"/>
      <c r="F33" s="175"/>
      <c r="G33" s="330" t="s">
        <v>4</v>
      </c>
      <c r="H33" s="175"/>
      <c r="I33" s="339" t="e">
        <f>'Refuse Composition'!#REF!</f>
        <v>#REF!</v>
      </c>
      <c r="J33" s="173"/>
      <c r="K33" s="173"/>
      <c r="L33" s="340" t="e">
        <f>I33*Q$21</f>
        <v>#REF!</v>
      </c>
      <c r="M33" s="336"/>
      <c r="N33" s="336"/>
      <c r="O33" s="340" t="e">
        <f>I33*0.5</f>
        <v>#REF!</v>
      </c>
      <c r="P33" s="338"/>
      <c r="Q33" s="338"/>
      <c r="R33" s="340" t="e">
        <f>I33*0.25</f>
        <v>#REF!</v>
      </c>
      <c r="S33" s="141"/>
      <c r="U33" s="122" t="e">
        <f>'Curbside Frequency'!#REF!</f>
        <v>#REF!</v>
      </c>
      <c r="V33" s="122" t="e">
        <f>'Curbside Frequency'!#REF!</f>
        <v>#REF!</v>
      </c>
    </row>
    <row r="34" spans="2:22" ht="6" hidden="1" customHeight="1" thickBot="1">
      <c r="B34" s="140"/>
      <c r="C34" s="170"/>
      <c r="D34" s="151"/>
      <c r="E34" s="151"/>
      <c r="F34" s="175"/>
      <c r="G34" s="151"/>
      <c r="H34" s="175"/>
      <c r="I34" s="334"/>
      <c r="J34" s="173"/>
      <c r="K34" s="173"/>
      <c r="L34" s="335"/>
      <c r="M34" s="336"/>
      <c r="N34" s="336"/>
      <c r="O34" s="337"/>
      <c r="P34" s="338"/>
      <c r="Q34" s="338"/>
      <c r="R34" s="337"/>
      <c r="S34" s="141"/>
    </row>
    <row r="35" spans="2:22" ht="15.75" hidden="1" customHeight="1" thickBot="1">
      <c r="B35" s="140"/>
      <c r="C35" s="170"/>
      <c r="D35" s="330"/>
      <c r="E35" s="330"/>
      <c r="F35" s="175"/>
      <c r="G35" s="330" t="s">
        <v>5</v>
      </c>
      <c r="H35" s="175"/>
      <c r="I35" s="339" t="e">
        <f>'Refuse Composition'!#REF!</f>
        <v>#REF!</v>
      </c>
      <c r="J35" s="173"/>
      <c r="K35" s="173"/>
      <c r="L35" s="340" t="e">
        <f>I35*Q$21</f>
        <v>#REF!</v>
      </c>
      <c r="M35" s="336"/>
      <c r="N35" s="336"/>
      <c r="O35" s="340" t="e">
        <f>I35*0.5</f>
        <v>#REF!</v>
      </c>
      <c r="P35" s="338"/>
      <c r="Q35" s="338"/>
      <c r="R35" s="340" t="e">
        <f>I35*0.25</f>
        <v>#REF!</v>
      </c>
      <c r="S35" s="141"/>
      <c r="U35" s="122" t="e">
        <f>'Curbside Frequency'!#REF!</f>
        <v>#REF!</v>
      </c>
      <c r="V35" s="122" t="e">
        <f>'Curbside Frequency'!#REF!</f>
        <v>#REF!</v>
      </c>
    </row>
    <row r="36" spans="2:22" ht="6" hidden="1" customHeight="1" thickBot="1">
      <c r="B36" s="140"/>
      <c r="C36" s="170"/>
      <c r="D36" s="175"/>
      <c r="E36" s="175"/>
      <c r="F36" s="175"/>
      <c r="G36" s="175"/>
      <c r="H36" s="175"/>
      <c r="I36" s="334"/>
      <c r="J36" s="173"/>
      <c r="K36" s="173"/>
      <c r="L36" s="335"/>
      <c r="M36" s="336"/>
      <c r="N36" s="336"/>
      <c r="O36" s="337"/>
      <c r="P36" s="338"/>
      <c r="Q36" s="338"/>
      <c r="R36" s="337"/>
      <c r="S36" s="141"/>
    </row>
    <row r="37" spans="2:22" ht="15.75" hidden="1" customHeight="1" thickBot="1">
      <c r="B37" s="140"/>
      <c r="C37" s="170"/>
      <c r="D37" s="330"/>
      <c r="E37" s="330"/>
      <c r="F37" s="175"/>
      <c r="G37" s="330" t="s">
        <v>7</v>
      </c>
      <c r="H37" s="175"/>
      <c r="I37" s="339" t="e">
        <f>'Refuse Composition'!#REF!</f>
        <v>#REF!</v>
      </c>
      <c r="J37" s="173"/>
      <c r="K37" s="173"/>
      <c r="L37" s="340" t="e">
        <f>I37*Q$21</f>
        <v>#REF!</v>
      </c>
      <c r="M37" s="336"/>
      <c r="N37" s="336"/>
      <c r="O37" s="340" t="e">
        <f>I37*0.5</f>
        <v>#REF!</v>
      </c>
      <c r="P37" s="338"/>
      <c r="Q37" s="338"/>
      <c r="R37" s="340" t="e">
        <f>I37*0.25</f>
        <v>#REF!</v>
      </c>
      <c r="S37" s="141"/>
      <c r="U37" s="122" t="e">
        <f>'Curbside Frequency'!#REF!</f>
        <v>#REF!</v>
      </c>
      <c r="V37" s="122" t="e">
        <f>'Curbside Frequency'!#REF!</f>
        <v>#REF!</v>
      </c>
    </row>
    <row r="38" spans="2:22" ht="6" hidden="1" customHeight="1" thickBot="1">
      <c r="B38" s="140"/>
      <c r="C38" s="170"/>
      <c r="D38" s="151"/>
      <c r="E38" s="151"/>
      <c r="F38" s="151"/>
      <c r="G38" s="151"/>
      <c r="H38" s="151"/>
      <c r="I38" s="334"/>
      <c r="J38" s="173"/>
      <c r="K38" s="173"/>
      <c r="L38" s="335"/>
      <c r="M38" s="336"/>
      <c r="N38" s="336"/>
      <c r="O38" s="337"/>
      <c r="P38" s="338"/>
      <c r="Q38" s="338"/>
      <c r="R38" s="337"/>
      <c r="S38" s="141"/>
    </row>
    <row r="39" spans="2:22" ht="15.75" hidden="1" customHeight="1" thickBot="1">
      <c r="B39" s="140"/>
      <c r="C39" s="170"/>
      <c r="D39" s="330"/>
      <c r="E39" s="330"/>
      <c r="F39" s="151"/>
      <c r="G39" s="330" t="s">
        <v>6</v>
      </c>
      <c r="H39" s="151"/>
      <c r="I39" s="339" t="e">
        <f>'Refuse Composition'!#REF!</f>
        <v>#REF!</v>
      </c>
      <c r="J39" s="173"/>
      <c r="K39" s="173"/>
      <c r="L39" s="340" t="e">
        <f>I39*Q$21</f>
        <v>#REF!</v>
      </c>
      <c r="M39" s="336"/>
      <c r="N39" s="336"/>
      <c r="O39" s="340" t="e">
        <f>I39*0.5</f>
        <v>#REF!</v>
      </c>
      <c r="P39" s="338"/>
      <c r="Q39" s="338"/>
      <c r="R39" s="340" t="e">
        <f>I39*0.25</f>
        <v>#REF!</v>
      </c>
      <c r="S39" s="141"/>
      <c r="U39" s="122" t="e">
        <f>'Curbside Frequency'!#REF!</f>
        <v>#REF!</v>
      </c>
      <c r="V39" s="122" t="e">
        <f>'Curbside Frequency'!#REF!</f>
        <v>#REF!</v>
      </c>
    </row>
    <row r="40" spans="2:22" ht="6" hidden="1" customHeight="1" thickBot="1">
      <c r="B40" s="140"/>
      <c r="C40" s="170"/>
      <c r="D40" s="151"/>
      <c r="E40" s="151"/>
      <c r="F40" s="151"/>
      <c r="G40" s="151"/>
      <c r="H40" s="151"/>
      <c r="I40" s="334"/>
      <c r="J40" s="173"/>
      <c r="K40" s="173"/>
      <c r="L40" s="335"/>
      <c r="M40" s="333"/>
      <c r="N40" s="333"/>
      <c r="O40" s="337"/>
      <c r="P40" s="338"/>
      <c r="Q40" s="338"/>
      <c r="R40" s="337"/>
      <c r="S40" s="141"/>
    </row>
    <row r="41" spans="2:22" ht="15.75" hidden="1" customHeight="1" thickBot="1">
      <c r="B41" s="140"/>
      <c r="C41" s="170"/>
      <c r="D41" s="330"/>
      <c r="E41" s="330"/>
      <c r="F41" s="151"/>
      <c r="G41" s="330" t="s">
        <v>8</v>
      </c>
      <c r="H41" s="151"/>
      <c r="I41" s="339" t="e">
        <f>'Refuse Composition'!#REF!</f>
        <v>#REF!</v>
      </c>
      <c r="J41" s="173"/>
      <c r="K41" s="173"/>
      <c r="L41" s="340" t="e">
        <f>I41*Q$21</f>
        <v>#REF!</v>
      </c>
      <c r="M41" s="333"/>
      <c r="N41" s="336"/>
      <c r="O41" s="340" t="e">
        <f>I41*0.5</f>
        <v>#REF!</v>
      </c>
      <c r="P41" s="338"/>
      <c r="Q41" s="338"/>
      <c r="R41" s="340" t="e">
        <f>I41*0.25</f>
        <v>#REF!</v>
      </c>
      <c r="S41" s="141"/>
      <c r="U41" s="122" t="e">
        <f>'Curbside Frequency'!#REF!</f>
        <v>#REF!</v>
      </c>
      <c r="V41" s="122" t="e">
        <f>'Curbside Frequency'!#REF!</f>
        <v>#REF!</v>
      </c>
    </row>
    <row r="42" spans="2:22" ht="6" hidden="1" customHeight="1" thickBot="1">
      <c r="B42" s="140"/>
      <c r="C42" s="170"/>
      <c r="D42" s="151"/>
      <c r="E42" s="151"/>
      <c r="F42" s="151"/>
      <c r="G42" s="151"/>
      <c r="H42" s="151"/>
      <c r="I42" s="334"/>
      <c r="J42" s="173"/>
      <c r="K42" s="173"/>
      <c r="L42" s="335"/>
      <c r="M42" s="333"/>
      <c r="N42" s="336"/>
      <c r="O42" s="337"/>
      <c r="P42" s="338"/>
      <c r="Q42" s="338"/>
      <c r="R42" s="337"/>
      <c r="S42" s="141"/>
    </row>
    <row r="43" spans="2:22" ht="15.75" hidden="1" customHeight="1" thickBot="1">
      <c r="B43" s="140"/>
      <c r="C43" s="170"/>
      <c r="D43" s="330"/>
      <c r="E43" s="330"/>
      <c r="F43" s="151"/>
      <c r="G43" s="330" t="s">
        <v>23</v>
      </c>
      <c r="H43" s="151"/>
      <c r="I43" s="339" t="e">
        <f>'Refuse Composition'!#REF!</f>
        <v>#REF!</v>
      </c>
      <c r="J43" s="173"/>
      <c r="K43" s="173"/>
      <c r="L43" s="340" t="e">
        <f>I43*Q$21</f>
        <v>#REF!</v>
      </c>
      <c r="M43" s="333"/>
      <c r="N43" s="336"/>
      <c r="O43" s="340" t="e">
        <f>I43*0.5</f>
        <v>#REF!</v>
      </c>
      <c r="P43" s="338"/>
      <c r="Q43" s="338"/>
      <c r="R43" s="340" t="e">
        <f>I43*0.25</f>
        <v>#REF!</v>
      </c>
      <c r="S43" s="141"/>
      <c r="U43" s="122" t="e">
        <f>'Curbside Frequency'!#REF!</f>
        <v>#REF!</v>
      </c>
      <c r="V43" s="122" t="e">
        <f>'Curbside Frequency'!#REF!</f>
        <v>#REF!</v>
      </c>
    </row>
    <row r="44" spans="2:22" ht="6" hidden="1" customHeight="1" thickBot="1">
      <c r="B44" s="140"/>
      <c r="C44" s="151"/>
      <c r="D44" s="171"/>
      <c r="E44" s="171"/>
      <c r="F44" s="151"/>
      <c r="G44" s="171"/>
      <c r="H44" s="151"/>
      <c r="I44" s="334"/>
      <c r="J44" s="173"/>
      <c r="K44" s="173"/>
      <c r="L44" s="335"/>
      <c r="M44" s="333"/>
      <c r="N44" s="336"/>
      <c r="O44" s="337"/>
      <c r="P44" s="338"/>
      <c r="Q44" s="338"/>
      <c r="R44" s="337"/>
      <c r="S44" s="141"/>
    </row>
    <row r="45" spans="2:22" ht="15.75" hidden="1" customHeight="1" thickBot="1">
      <c r="B45" s="140"/>
      <c r="C45" s="271"/>
      <c r="D45" s="330"/>
      <c r="E45" s="330"/>
      <c r="F45" s="151"/>
      <c r="G45" s="330" t="s">
        <v>11</v>
      </c>
      <c r="H45" s="151"/>
      <c r="I45" s="339" t="e">
        <f>'Refuse Composition'!R27</f>
        <v>#DIV/0!</v>
      </c>
      <c r="J45" s="173"/>
      <c r="K45" s="173"/>
      <c r="L45" s="340" t="e">
        <f>I45*Q$21</f>
        <v>#DIV/0!</v>
      </c>
      <c r="M45" s="333"/>
      <c r="N45" s="336"/>
      <c r="O45" s="340" t="e">
        <f>I45*0.5</f>
        <v>#DIV/0!</v>
      </c>
      <c r="P45" s="338"/>
      <c r="Q45" s="338"/>
      <c r="R45" s="340" t="e">
        <f>I45*0.25</f>
        <v>#DIV/0!</v>
      </c>
      <c r="S45" s="141"/>
      <c r="U45" s="122" t="e">
        <f>'Curbside Frequency'!#REF!</f>
        <v>#REF!</v>
      </c>
      <c r="V45" s="122" t="e">
        <f>'Curbside Frequency'!#REF!</f>
        <v>#REF!</v>
      </c>
    </row>
    <row r="46" spans="2:22" ht="6" hidden="1" customHeight="1" thickBot="1">
      <c r="B46" s="140"/>
      <c r="C46" s="151"/>
      <c r="D46" s="171"/>
      <c r="E46" s="171"/>
      <c r="F46" s="151"/>
      <c r="G46" s="171"/>
      <c r="H46" s="151"/>
      <c r="I46" s="334"/>
      <c r="J46" s="173"/>
      <c r="K46" s="173"/>
      <c r="L46" s="335"/>
      <c r="M46" s="333"/>
      <c r="N46" s="336"/>
      <c r="O46" s="337"/>
      <c r="P46" s="338"/>
      <c r="Q46" s="338"/>
      <c r="R46" s="337"/>
      <c r="S46" s="141"/>
    </row>
    <row r="47" spans="2:22" ht="15.75" hidden="1" customHeight="1" thickBot="1">
      <c r="B47" s="140"/>
      <c r="C47" s="151"/>
      <c r="D47" s="330"/>
      <c r="E47" s="330"/>
      <c r="F47" s="151"/>
      <c r="G47" s="330" t="s">
        <v>9</v>
      </c>
      <c r="H47" s="151"/>
      <c r="I47" s="339" t="e">
        <f>'Refuse Composition'!R29</f>
        <v>#DIV/0!</v>
      </c>
      <c r="J47" s="173"/>
      <c r="K47" s="173"/>
      <c r="L47" s="340" t="e">
        <f>I47*Q$21</f>
        <v>#DIV/0!</v>
      </c>
      <c r="M47" s="333"/>
      <c r="N47" s="336"/>
      <c r="O47" s="340" t="e">
        <f>I47*0.5</f>
        <v>#DIV/0!</v>
      </c>
      <c r="P47" s="338"/>
      <c r="Q47" s="338"/>
      <c r="R47" s="340" t="e">
        <f>I47*0.25</f>
        <v>#DIV/0!</v>
      </c>
      <c r="S47" s="141"/>
      <c r="U47" s="122" t="e">
        <f>'Curbside Frequency'!#REF!</f>
        <v>#REF!</v>
      </c>
      <c r="V47" s="122" t="e">
        <f>'Curbside Frequency'!#REF!</f>
        <v>#REF!</v>
      </c>
    </row>
    <row r="48" spans="2:22" ht="6" hidden="1" customHeight="1" thickBot="1">
      <c r="B48" s="140"/>
      <c r="C48" s="170"/>
      <c r="D48" s="271"/>
      <c r="E48" s="271"/>
      <c r="F48" s="151"/>
      <c r="G48" s="271"/>
      <c r="H48" s="151"/>
      <c r="I48" s="341"/>
      <c r="J48" s="173"/>
      <c r="K48" s="173"/>
      <c r="L48" s="335"/>
      <c r="M48" s="333"/>
      <c r="N48" s="333"/>
      <c r="O48" s="338"/>
      <c r="P48" s="338"/>
      <c r="Q48" s="338"/>
      <c r="R48" s="338"/>
      <c r="S48" s="141"/>
    </row>
    <row r="49" spans="2:19" ht="15.75" hidden="1" customHeight="1" thickBot="1">
      <c r="B49" s="140"/>
      <c r="C49" s="151"/>
      <c r="D49" s="330"/>
      <c r="E49" s="330"/>
      <c r="F49" s="151"/>
      <c r="G49" s="330" t="s">
        <v>24</v>
      </c>
      <c r="H49" s="151"/>
      <c r="I49" s="339" t="e">
        <f>'Refuse Composition'!R31</f>
        <v>#DIV/0!</v>
      </c>
      <c r="J49" s="173"/>
      <c r="K49" s="173"/>
      <c r="L49" s="340" t="e">
        <f>I49*Q$21</f>
        <v>#DIV/0!</v>
      </c>
      <c r="M49" s="333"/>
      <c r="N49" s="336"/>
      <c r="O49" s="340" t="e">
        <f>I49*0.5</f>
        <v>#DIV/0!</v>
      </c>
      <c r="P49" s="338"/>
      <c r="Q49" s="338"/>
      <c r="R49" s="340" t="e">
        <f>I49*0.25</f>
        <v>#DIV/0!</v>
      </c>
      <c r="S49" s="141"/>
    </row>
    <row r="50" spans="2:19" ht="6" hidden="1" customHeight="1" thickBot="1">
      <c r="B50" s="140"/>
      <c r="C50" s="170"/>
      <c r="D50" s="271"/>
      <c r="E50" s="271"/>
      <c r="F50" s="151"/>
      <c r="G50" s="151"/>
      <c r="H50" s="151"/>
      <c r="I50" s="341"/>
      <c r="J50" s="173"/>
      <c r="K50" s="173"/>
      <c r="L50" s="342"/>
      <c r="M50" s="333"/>
      <c r="N50" s="333"/>
      <c r="O50" s="338"/>
      <c r="P50" s="338"/>
      <c r="Q50" s="338"/>
      <c r="R50" s="338"/>
      <c r="S50" s="141"/>
    </row>
    <row r="51" spans="2:19" ht="15.75" hidden="1" customHeight="1" thickBot="1">
      <c r="B51" s="140"/>
      <c r="C51" s="271" t="s">
        <v>85</v>
      </c>
      <c r="D51" s="271"/>
      <c r="E51" s="271"/>
      <c r="F51" s="151"/>
      <c r="G51" s="151"/>
      <c r="H51" s="151"/>
      <c r="I51" s="343" t="e">
        <f>'Refuse Composition'!R33</f>
        <v>#DIV/0!</v>
      </c>
      <c r="J51" s="344"/>
      <c r="K51" s="344"/>
      <c r="L51" s="345" t="e">
        <f>I51*Q$21</f>
        <v>#DIV/0!</v>
      </c>
      <c r="M51" s="346"/>
      <c r="N51" s="346"/>
      <c r="O51" s="345" t="e">
        <f>I51*0.5</f>
        <v>#DIV/0!</v>
      </c>
      <c r="P51" s="347"/>
      <c r="Q51" s="347"/>
      <c r="R51" s="345" t="e">
        <f>I51*0.25</f>
        <v>#DIV/0!</v>
      </c>
      <c r="S51" s="141"/>
    </row>
    <row r="52" spans="2:19" ht="6" hidden="1" customHeight="1" thickBot="1">
      <c r="B52" s="140"/>
      <c r="C52" s="170"/>
      <c r="D52" s="271"/>
      <c r="E52" s="271"/>
      <c r="F52" s="151"/>
      <c r="G52" s="151"/>
      <c r="H52" s="151"/>
      <c r="I52" s="341"/>
      <c r="J52" s="173"/>
      <c r="K52" s="173"/>
      <c r="L52" s="342"/>
      <c r="M52" s="333"/>
      <c r="N52" s="333"/>
      <c r="O52" s="338"/>
      <c r="P52" s="338"/>
      <c r="Q52" s="338"/>
      <c r="R52" s="338"/>
      <c r="S52" s="141"/>
    </row>
    <row r="53" spans="2:19" ht="15.75" hidden="1" customHeight="1" thickBot="1">
      <c r="B53" s="140"/>
      <c r="C53" s="326" t="s">
        <v>29</v>
      </c>
      <c r="D53" s="348"/>
      <c r="E53" s="151"/>
      <c r="F53" s="151"/>
      <c r="G53" s="151"/>
      <c r="H53" s="151"/>
      <c r="I53" s="343" t="e">
        <f>I29+I51</f>
        <v>#REF!</v>
      </c>
      <c r="J53" s="151"/>
      <c r="K53" s="151"/>
      <c r="L53" s="345" t="e">
        <f>L51+L29</f>
        <v>#DIV/0!</v>
      </c>
      <c r="M53" s="333"/>
      <c r="N53" s="333"/>
      <c r="O53" s="345" t="e">
        <f>I53*0.5</f>
        <v>#REF!</v>
      </c>
      <c r="P53" s="333"/>
      <c r="Q53" s="333"/>
      <c r="R53" s="345" t="e">
        <f>I53*0.25</f>
        <v>#REF!</v>
      </c>
      <c r="S53" s="141"/>
    </row>
    <row r="54" spans="2:19" ht="6" hidden="1" customHeight="1">
      <c r="B54" s="140"/>
      <c r="C54" s="170"/>
      <c r="D54" s="271"/>
      <c r="E54" s="171"/>
      <c r="F54" s="171"/>
      <c r="G54" s="175"/>
      <c r="H54" s="175"/>
      <c r="I54" s="349"/>
      <c r="J54" s="173"/>
      <c r="K54" s="173"/>
      <c r="L54" s="172"/>
      <c r="M54" s="175"/>
      <c r="N54" s="175"/>
      <c r="O54" s="176"/>
      <c r="P54" s="177"/>
      <c r="Q54" s="177"/>
      <c r="R54" s="272"/>
      <c r="S54" s="141"/>
    </row>
    <row r="55" spans="2:19">
      <c r="B55" s="140"/>
      <c r="C55" s="350"/>
      <c r="D55" s="279"/>
      <c r="E55" s="151"/>
      <c r="F55" s="151"/>
      <c r="G55" s="151"/>
      <c r="H55" s="151"/>
      <c r="I55" s="175"/>
      <c r="J55" s="168"/>
      <c r="K55" s="191"/>
      <c r="L55" s="194"/>
      <c r="M55" s="194"/>
      <c r="N55" s="194"/>
      <c r="O55" s="194"/>
      <c r="P55" s="194"/>
      <c r="Q55" s="194"/>
      <c r="R55" s="194"/>
      <c r="S55" s="141"/>
    </row>
    <row r="56" spans="2:19" ht="15" hidden="1" customHeight="1">
      <c r="B56" s="140"/>
      <c r="C56" s="350" t="s">
        <v>192</v>
      </c>
      <c r="D56" s="279"/>
      <c r="E56" s="151"/>
      <c r="F56" s="151"/>
      <c r="G56" s="151"/>
      <c r="H56" s="151"/>
      <c r="I56" s="175"/>
      <c r="J56" s="168"/>
      <c r="K56" s="191"/>
      <c r="L56" s="194"/>
      <c r="M56" s="194"/>
      <c r="N56" s="194"/>
      <c r="O56" s="194"/>
      <c r="P56" s="194"/>
      <c r="Q56" s="194"/>
      <c r="R56" s="194"/>
      <c r="S56" s="141"/>
    </row>
    <row r="57" spans="2:19" ht="6" hidden="1" customHeight="1">
      <c r="B57" s="140"/>
      <c r="C57" s="170"/>
      <c r="D57" s="271"/>
      <c r="E57" s="171"/>
      <c r="F57" s="171"/>
      <c r="G57" s="175"/>
      <c r="H57" s="175"/>
      <c r="I57" s="172"/>
      <c r="J57" s="173"/>
      <c r="K57" s="173"/>
      <c r="L57" s="172"/>
      <c r="M57" s="175"/>
      <c r="N57" s="175"/>
      <c r="O57" s="176"/>
      <c r="P57" s="177"/>
      <c r="Q57" s="177"/>
      <c r="R57" s="272"/>
      <c r="S57" s="141"/>
    </row>
    <row r="58" spans="2:19">
      <c r="B58" s="140"/>
      <c r="C58" s="170"/>
      <c r="D58" s="351"/>
      <c r="E58" s="351"/>
      <c r="F58" s="351"/>
      <c r="G58" s="351"/>
      <c r="H58" s="351"/>
      <c r="I58" s="351"/>
      <c r="J58" s="351"/>
      <c r="K58" s="351"/>
      <c r="L58" s="351"/>
      <c r="M58" s="351"/>
      <c r="N58" s="175"/>
      <c r="O58" s="176"/>
      <c r="P58" s="177"/>
      <c r="Q58" s="177"/>
      <c r="R58" s="272"/>
      <c r="S58" s="141"/>
    </row>
    <row r="59" spans="2:19">
      <c r="B59" s="140"/>
      <c r="C59" s="170"/>
      <c r="D59" s="351"/>
      <c r="E59" s="351"/>
      <c r="F59" s="351"/>
      <c r="G59" s="351"/>
      <c r="H59" s="351"/>
      <c r="I59" s="351"/>
      <c r="J59" s="351"/>
      <c r="K59" s="351"/>
      <c r="L59" s="351"/>
      <c r="M59" s="351"/>
      <c r="N59" s="175"/>
      <c r="O59" s="176"/>
      <c r="P59" s="177"/>
      <c r="Q59" s="177"/>
      <c r="R59" s="272"/>
      <c r="S59" s="141"/>
    </row>
    <row r="60" spans="2:19">
      <c r="B60" s="140"/>
      <c r="C60" s="170"/>
      <c r="D60" s="351"/>
      <c r="E60" s="351"/>
      <c r="F60" s="351"/>
      <c r="G60" s="351"/>
      <c r="H60" s="351"/>
      <c r="I60" s="351"/>
      <c r="J60" s="351"/>
      <c r="K60" s="351"/>
      <c r="L60" s="351"/>
      <c r="M60" s="351"/>
      <c r="N60" s="175"/>
      <c r="O60" s="176"/>
      <c r="P60" s="177"/>
      <c r="Q60" s="177"/>
      <c r="R60" s="272"/>
      <c r="S60" s="141"/>
    </row>
    <row r="61" spans="2:19">
      <c r="B61" s="140"/>
      <c r="C61" s="170"/>
      <c r="D61" s="351"/>
      <c r="E61" s="351"/>
      <c r="F61" s="351"/>
      <c r="G61" s="351"/>
      <c r="H61" s="351"/>
      <c r="I61" s="351"/>
      <c r="J61" s="351"/>
      <c r="K61" s="351"/>
      <c r="L61" s="351"/>
      <c r="M61" s="351"/>
      <c r="N61" s="175"/>
      <c r="O61" s="176"/>
      <c r="P61" s="177"/>
      <c r="Q61" s="177"/>
      <c r="R61" s="272"/>
      <c r="S61" s="141"/>
    </row>
    <row r="62" spans="2:19">
      <c r="B62" s="140"/>
      <c r="C62" s="170"/>
      <c r="D62" s="351"/>
      <c r="E62" s="351"/>
      <c r="F62" s="351"/>
      <c r="G62" s="351"/>
      <c r="H62" s="351"/>
      <c r="I62" s="351"/>
      <c r="J62" s="351"/>
      <c r="K62" s="351"/>
      <c r="L62" s="351"/>
      <c r="M62" s="351"/>
      <c r="N62" s="175"/>
      <c r="O62" s="176"/>
      <c r="P62" s="177"/>
      <c r="Q62" s="177"/>
      <c r="R62" s="272"/>
      <c r="S62" s="141"/>
    </row>
    <row r="63" spans="2:19">
      <c r="B63" s="140"/>
      <c r="C63" s="350"/>
      <c r="D63" s="351"/>
      <c r="E63" s="351"/>
      <c r="F63" s="351"/>
      <c r="G63" s="351"/>
      <c r="H63" s="351"/>
      <c r="I63" s="351"/>
      <c r="J63" s="351"/>
      <c r="K63" s="351"/>
      <c r="L63" s="351"/>
      <c r="M63" s="351"/>
      <c r="N63" s="175"/>
      <c r="O63" s="176"/>
      <c r="P63" s="177"/>
      <c r="Q63" s="177"/>
      <c r="R63" s="272"/>
      <c r="S63" s="141"/>
    </row>
    <row r="64" spans="2:19">
      <c r="B64" s="140"/>
      <c r="C64" s="170"/>
      <c r="D64" s="351"/>
      <c r="E64" s="351"/>
      <c r="F64" s="351"/>
      <c r="G64" s="351"/>
      <c r="H64" s="351"/>
      <c r="I64" s="351"/>
      <c r="J64" s="351"/>
      <c r="K64" s="351"/>
      <c r="L64" s="351"/>
      <c r="M64" s="351"/>
      <c r="N64" s="175"/>
      <c r="O64" s="176"/>
      <c r="P64" s="177"/>
      <c r="Q64" s="177"/>
      <c r="R64" s="272"/>
      <c r="S64" s="141"/>
    </row>
    <row r="65" spans="2:19">
      <c r="B65" s="140"/>
      <c r="C65" s="170"/>
      <c r="D65" s="279"/>
      <c r="E65" s="151"/>
      <c r="F65" s="151"/>
      <c r="G65" s="151"/>
      <c r="H65" s="151"/>
      <c r="I65" s="352"/>
      <c r="J65" s="168"/>
      <c r="K65" s="42" t="s">
        <v>22</v>
      </c>
      <c r="L65" s="194"/>
      <c r="M65" s="194"/>
      <c r="N65" s="194"/>
      <c r="O65" s="194"/>
      <c r="P65" s="194"/>
      <c r="Q65" s="194"/>
      <c r="R65" s="194"/>
      <c r="S65" s="141"/>
    </row>
    <row r="66" spans="2:19">
      <c r="B66" s="140"/>
      <c r="C66" s="170"/>
      <c r="D66" s="279"/>
      <c r="E66" s="151"/>
      <c r="F66" s="151"/>
      <c r="G66" s="151"/>
      <c r="H66" s="151"/>
      <c r="I66" s="352"/>
      <c r="J66" s="151"/>
      <c r="K66" s="161" t="s">
        <v>15</v>
      </c>
      <c r="L66" s="194"/>
      <c r="M66" s="194"/>
      <c r="N66" s="194"/>
      <c r="O66" s="194"/>
      <c r="P66" s="353"/>
      <c r="Q66" s="353"/>
      <c r="R66" s="147" t="s">
        <v>14</v>
      </c>
      <c r="S66" s="141"/>
    </row>
    <row r="67" spans="2:19" ht="15.75" thickBot="1">
      <c r="B67" s="154"/>
      <c r="C67" s="155"/>
      <c r="D67" s="155"/>
      <c r="E67" s="155"/>
      <c r="F67" s="155"/>
      <c r="G67" s="155"/>
      <c r="H67" s="155"/>
      <c r="I67" s="354"/>
      <c r="J67" s="155"/>
      <c r="K67" s="155"/>
      <c r="L67" s="155"/>
      <c r="M67" s="155"/>
      <c r="N67" s="155"/>
      <c r="O67" s="155"/>
      <c r="P67" s="155"/>
      <c r="Q67" s="155"/>
      <c r="R67" s="155"/>
      <c r="S67" s="156"/>
    </row>
  </sheetData>
  <sheetProtection password="C4A2" sheet="1" objects="1" scenarios="1"/>
  <mergeCells count="9">
    <mergeCell ref="C23:O24"/>
    <mergeCell ref="B3:S3"/>
    <mergeCell ref="B4:S4"/>
    <mergeCell ref="B5:S5"/>
    <mergeCell ref="D21:O22"/>
    <mergeCell ref="D15:O15"/>
    <mergeCell ref="D17:O19"/>
    <mergeCell ref="B6:S6"/>
    <mergeCell ref="C10:R13"/>
  </mergeCells>
  <conditionalFormatting sqref="Q17">
    <cfRule type="expression" dxfId="1" priority="1">
      <formula>$Z17="Continued to be Collected Separately"</formula>
    </cfRule>
  </conditionalFormatting>
  <hyperlinks>
    <hyperlink ref="K66" location="'Tons per Year'!A1" display="Next Page"/>
    <hyperlink ref="R66" location="'Participation Rate'!A1" display="Previous Page"/>
  </hyperlinks>
  <pageMargins left="0.7" right="0.7" top="0.75" bottom="0.75" header="0.3" footer="0.3"/>
  <pageSetup scale="72" orientation="landscape" r:id="rId1"/>
  <headerFooter>
    <oddFooter>Page &amp;P of &amp;N</oddFooter>
  </headerFooter>
</worksheet>
</file>

<file path=xl/worksheets/sheet12.xml><?xml version="1.0" encoding="utf-8"?>
<worksheet xmlns="http://schemas.openxmlformats.org/spreadsheetml/2006/main" xmlns:r="http://schemas.openxmlformats.org/officeDocument/2006/relationships">
  <sheetPr>
    <tabColor theme="6"/>
    <pageSetUpPr fitToPage="1"/>
  </sheetPr>
  <dimension ref="A1:V64"/>
  <sheetViews>
    <sheetView zoomScaleNormal="100" zoomScaleSheetLayoutView="70" workbookViewId="0">
      <selection sqref="A1:XFD1048576"/>
    </sheetView>
  </sheetViews>
  <sheetFormatPr defaultRowHeight="15"/>
  <cols>
    <col min="1" max="1" width="5.28515625" style="121" customWidth="1"/>
    <col min="2" max="3" width="9.140625" style="121" customWidth="1"/>
    <col min="4" max="4" width="9" style="121" customWidth="1"/>
    <col min="5" max="6" width="9.140625" style="121" customWidth="1"/>
    <col min="7" max="7" width="7.140625" style="121" customWidth="1"/>
    <col min="8" max="8" width="9.140625" style="121"/>
    <col min="9" max="9" width="10.140625" style="122" bestFit="1" customWidth="1"/>
    <col min="10" max="10" width="9.140625" style="122"/>
    <col min="11" max="11" width="10.42578125" style="122" bestFit="1" customWidth="1"/>
    <col min="12" max="13" width="9.140625" style="122"/>
    <col min="14" max="14" width="10.7109375" style="122" bestFit="1" customWidth="1"/>
    <col min="15" max="16" width="9.140625" style="122" customWidth="1"/>
    <col min="17" max="17" width="10.7109375" style="122" customWidth="1"/>
    <col min="18" max="18" width="11.140625" style="122" customWidth="1"/>
    <col min="19" max="19" width="5.28515625" style="122" customWidth="1"/>
    <col min="20" max="21" width="9.140625" style="122" hidden="1" customWidth="1"/>
    <col min="22" max="23" width="9.140625" style="122" customWidth="1"/>
    <col min="24" max="16384" width="9.140625" style="122"/>
  </cols>
  <sheetData>
    <row r="1" spans="1:22" s="122" customFormat="1" ht="15.75" thickBot="1">
      <c r="A1" s="121"/>
      <c r="B1" s="121"/>
      <c r="C1" s="121"/>
      <c r="D1" s="121"/>
      <c r="E1" s="121"/>
      <c r="F1" s="121"/>
      <c r="G1" s="121"/>
      <c r="H1" s="121"/>
    </row>
    <row r="2" spans="1:22" s="122" customFormat="1">
      <c r="A2" s="121"/>
      <c r="B2" s="137"/>
      <c r="C2" s="157"/>
      <c r="D2" s="157"/>
      <c r="E2" s="157"/>
      <c r="F2" s="157"/>
      <c r="G2" s="157"/>
      <c r="H2" s="157"/>
      <c r="I2" s="157"/>
      <c r="J2" s="157"/>
      <c r="K2" s="157"/>
      <c r="L2" s="157"/>
      <c r="M2" s="157"/>
      <c r="N2" s="157"/>
      <c r="O2" s="157"/>
      <c r="P2" s="157"/>
      <c r="Q2" s="157"/>
      <c r="R2" s="139"/>
    </row>
    <row r="3" spans="1:22" s="122" customFormat="1" ht="18.75">
      <c r="A3" s="127"/>
      <c r="B3" s="128" t="s">
        <v>241</v>
      </c>
      <c r="C3" s="129"/>
      <c r="D3" s="129"/>
      <c r="E3" s="129"/>
      <c r="F3" s="129"/>
      <c r="G3" s="129"/>
      <c r="H3" s="129"/>
      <c r="I3" s="129"/>
      <c r="J3" s="129"/>
      <c r="K3" s="129"/>
      <c r="L3" s="129"/>
      <c r="M3" s="129"/>
      <c r="N3" s="129"/>
      <c r="O3" s="129"/>
      <c r="P3" s="129"/>
      <c r="Q3" s="129"/>
      <c r="R3" s="130"/>
    </row>
    <row r="4" spans="1:22" s="122" customFormat="1" ht="18.75">
      <c r="A4" s="127"/>
      <c r="B4" s="131" t="s">
        <v>431</v>
      </c>
      <c r="C4" s="132"/>
      <c r="D4" s="132"/>
      <c r="E4" s="132"/>
      <c r="F4" s="132"/>
      <c r="G4" s="132"/>
      <c r="H4" s="132"/>
      <c r="I4" s="132"/>
      <c r="J4" s="132"/>
      <c r="K4" s="132"/>
      <c r="L4" s="132"/>
      <c r="M4" s="132"/>
      <c r="N4" s="132"/>
      <c r="O4" s="132"/>
      <c r="P4" s="132"/>
      <c r="Q4" s="132"/>
      <c r="R4" s="133"/>
      <c r="V4" s="355"/>
    </row>
    <row r="5" spans="1:22" s="122" customFormat="1" ht="15.75">
      <c r="A5" s="121"/>
      <c r="B5" s="131" t="s">
        <v>206</v>
      </c>
      <c r="C5" s="132"/>
      <c r="D5" s="132"/>
      <c r="E5" s="132"/>
      <c r="F5" s="132"/>
      <c r="G5" s="132"/>
      <c r="H5" s="132"/>
      <c r="I5" s="132"/>
      <c r="J5" s="132"/>
      <c r="K5" s="132"/>
      <c r="L5" s="132"/>
      <c r="M5" s="132"/>
      <c r="N5" s="132"/>
      <c r="O5" s="132"/>
      <c r="P5" s="132"/>
      <c r="Q5" s="132"/>
      <c r="R5" s="133"/>
      <c r="V5" s="355"/>
    </row>
    <row r="6" spans="1:22" s="122" customFormat="1" ht="15.75" customHeight="1" thickBot="1">
      <c r="A6" s="121"/>
      <c r="B6" s="134" t="s">
        <v>429</v>
      </c>
      <c r="C6" s="135"/>
      <c r="D6" s="135"/>
      <c r="E6" s="135"/>
      <c r="F6" s="135"/>
      <c r="G6" s="135"/>
      <c r="H6" s="135"/>
      <c r="I6" s="135"/>
      <c r="J6" s="135"/>
      <c r="K6" s="135"/>
      <c r="L6" s="135"/>
      <c r="M6" s="135"/>
      <c r="N6" s="135"/>
      <c r="O6" s="135"/>
      <c r="P6" s="135"/>
      <c r="Q6" s="135"/>
      <c r="R6" s="136"/>
      <c r="V6" s="355"/>
    </row>
    <row r="7" spans="1:22" s="122" customFormat="1" ht="15.75" thickBot="1">
      <c r="A7" s="121"/>
      <c r="B7" s="255"/>
      <c r="C7" s="255"/>
      <c r="D7" s="255"/>
      <c r="E7" s="255"/>
      <c r="F7" s="255"/>
      <c r="G7" s="255"/>
      <c r="H7" s="255"/>
      <c r="I7" s="220"/>
      <c r="J7" s="220"/>
      <c r="K7" s="220"/>
      <c r="L7" s="220"/>
      <c r="M7" s="220"/>
      <c r="N7" s="220"/>
      <c r="O7" s="220"/>
      <c r="P7" s="220"/>
      <c r="Q7" s="220"/>
      <c r="R7" s="220"/>
      <c r="V7" s="355"/>
    </row>
    <row r="8" spans="1:22" s="122" customFormat="1" ht="15" customHeight="1" thickBot="1">
      <c r="A8" s="121"/>
      <c r="B8" s="212"/>
      <c r="C8" s="256"/>
      <c r="D8" s="257"/>
      <c r="E8" s="257"/>
      <c r="F8" s="258"/>
      <c r="G8" s="259"/>
      <c r="H8" s="259"/>
      <c r="I8" s="260"/>
      <c r="J8" s="261"/>
      <c r="K8" s="261"/>
      <c r="L8" s="260"/>
      <c r="M8" s="259"/>
      <c r="N8" s="259"/>
      <c r="O8" s="262"/>
      <c r="P8" s="263"/>
      <c r="Q8" s="263"/>
      <c r="R8" s="213"/>
      <c r="V8" s="355"/>
    </row>
    <row r="9" spans="1:22" s="122" customFormat="1" ht="15" customHeight="1" thickBot="1">
      <c r="A9" s="121"/>
      <c r="B9" s="214"/>
      <c r="C9" s="170" t="s">
        <v>0</v>
      </c>
      <c r="D9" s="18" t="s">
        <v>30</v>
      </c>
      <c r="E9" s="18"/>
      <c r="F9" s="19"/>
      <c r="G9" s="19"/>
      <c r="H9" s="19"/>
      <c r="I9" s="19"/>
      <c r="J9" s="19"/>
      <c r="K9" s="19"/>
      <c r="L9" s="19"/>
      <c r="M9" s="19"/>
      <c r="N9" s="19"/>
      <c r="O9" s="20">
        <f>'Participation Rate'!O22</f>
        <v>0</v>
      </c>
      <c r="P9" s="302" t="s">
        <v>79</v>
      </c>
      <c r="Q9" s="21"/>
      <c r="R9" s="22"/>
      <c r="V9" s="355"/>
    </row>
    <row r="10" spans="1:22" s="122" customFormat="1" ht="6" customHeight="1" thickBot="1">
      <c r="A10" s="121"/>
      <c r="B10" s="214"/>
      <c r="C10" s="170"/>
      <c r="D10" s="19"/>
      <c r="E10" s="19"/>
      <c r="F10" s="19"/>
      <c r="G10" s="19"/>
      <c r="H10" s="19"/>
      <c r="I10" s="19"/>
      <c r="J10" s="19"/>
      <c r="K10" s="19"/>
      <c r="L10" s="19"/>
      <c r="M10" s="19"/>
      <c r="N10" s="23"/>
      <c r="O10" s="4"/>
      <c r="P10" s="24"/>
      <c r="Q10" s="24"/>
      <c r="R10" s="22"/>
      <c r="V10" s="355"/>
    </row>
    <row r="11" spans="1:22" s="122" customFormat="1" ht="15" customHeight="1" thickBot="1">
      <c r="A11" s="121"/>
      <c r="B11" s="214"/>
      <c r="C11" s="170"/>
      <c r="D11" s="18"/>
      <c r="E11" s="18"/>
      <c r="F11" s="19"/>
      <c r="G11" s="19"/>
      <c r="H11" s="19"/>
      <c r="I11" s="19"/>
      <c r="J11" s="19"/>
      <c r="K11" s="19"/>
      <c r="L11" s="19"/>
      <c r="M11" s="19"/>
      <c r="N11" s="19"/>
      <c r="O11" s="20">
        <f>'Participation Rate'!O26</f>
        <v>0</v>
      </c>
      <c r="P11" s="21" t="s">
        <v>499</v>
      </c>
      <c r="Q11" s="21"/>
      <c r="R11" s="22"/>
      <c r="V11" s="355"/>
    </row>
    <row r="12" spans="1:22" s="122" customFormat="1" ht="6" customHeight="1" thickBot="1">
      <c r="A12" s="121"/>
      <c r="B12" s="214"/>
      <c r="C12" s="170"/>
      <c r="D12" s="19"/>
      <c r="E12" s="19"/>
      <c r="F12" s="19"/>
      <c r="G12" s="19"/>
      <c r="H12" s="19"/>
      <c r="I12" s="19"/>
      <c r="J12" s="19"/>
      <c r="K12" s="19"/>
      <c r="L12" s="19"/>
      <c r="M12" s="19"/>
      <c r="N12" s="23"/>
      <c r="O12" s="4"/>
      <c r="P12" s="24"/>
      <c r="Q12" s="24"/>
      <c r="R12" s="22"/>
      <c r="V12" s="355"/>
    </row>
    <row r="13" spans="1:22" s="122" customFormat="1" ht="15" customHeight="1" thickBot="1">
      <c r="A13" s="121"/>
      <c r="B13" s="214"/>
      <c r="C13" s="170" t="s">
        <v>1</v>
      </c>
      <c r="D13" s="25" t="s">
        <v>354</v>
      </c>
      <c r="E13" s="18"/>
      <c r="F13" s="18"/>
      <c r="G13" s="18"/>
      <c r="H13" s="18"/>
      <c r="I13" s="18"/>
      <c r="J13" s="18"/>
      <c r="K13" s="18"/>
      <c r="L13" s="18"/>
      <c r="M13" s="18"/>
      <c r="N13" s="19"/>
      <c r="O13" s="102">
        <f>IF('Curbside Frequency'!N14="every week", V13*'Community Overiew'!O12, V13*'Community Overiew'!O12*0.5)</f>
        <v>0</v>
      </c>
      <c r="P13" s="21" t="s">
        <v>187</v>
      </c>
      <c r="Q13" s="21"/>
      <c r="R13" s="22"/>
      <c r="V13" s="356">
        <f>MAX(O9:O11)</f>
        <v>0</v>
      </c>
    </row>
    <row r="14" spans="1:22" s="122" customFormat="1" ht="4.5" customHeight="1">
      <c r="A14" s="121"/>
      <c r="B14" s="214"/>
      <c r="C14" s="170"/>
      <c r="D14" s="18"/>
      <c r="E14" s="18"/>
      <c r="F14" s="18"/>
      <c r="G14" s="18"/>
      <c r="H14" s="18"/>
      <c r="I14" s="18"/>
      <c r="J14" s="18"/>
      <c r="K14" s="18"/>
      <c r="L14" s="18"/>
      <c r="M14" s="18"/>
      <c r="N14" s="19"/>
      <c r="O14" s="26"/>
      <c r="P14" s="21"/>
      <c r="Q14" s="21"/>
      <c r="R14" s="22"/>
      <c r="V14" s="355"/>
    </row>
    <row r="15" spans="1:22" s="122" customFormat="1" ht="15" customHeight="1">
      <c r="A15" s="121"/>
      <c r="B15" s="214"/>
      <c r="C15" s="170" t="s">
        <v>2</v>
      </c>
      <c r="D15" s="114" t="s">
        <v>502</v>
      </c>
      <c r="E15" s="115"/>
      <c r="F15" s="115"/>
      <c r="G15" s="115"/>
      <c r="H15" s="115"/>
      <c r="I15" s="115"/>
      <c r="J15" s="115"/>
      <c r="K15" s="115"/>
      <c r="L15" s="115"/>
      <c r="M15" s="115"/>
      <c r="N15" s="115"/>
      <c r="O15" s="115"/>
      <c r="P15" s="115"/>
      <c r="Q15" s="115"/>
      <c r="R15" s="22"/>
      <c r="V15" s="355"/>
    </row>
    <row r="16" spans="1:22" s="122" customFormat="1" ht="15" customHeight="1">
      <c r="A16" s="121"/>
      <c r="B16" s="214"/>
      <c r="C16" s="71"/>
      <c r="D16" s="115"/>
      <c r="E16" s="115"/>
      <c r="F16" s="115"/>
      <c r="G16" s="115"/>
      <c r="H16" s="115"/>
      <c r="I16" s="115"/>
      <c r="J16" s="115"/>
      <c r="K16" s="115"/>
      <c r="L16" s="115"/>
      <c r="M16" s="115"/>
      <c r="N16" s="115"/>
      <c r="O16" s="115"/>
      <c r="P16" s="115"/>
      <c r="Q16" s="115"/>
      <c r="R16" s="22"/>
      <c r="V16" s="355"/>
    </row>
    <row r="17" spans="1:22" s="122" customFormat="1" ht="15" customHeight="1">
      <c r="A17" s="121"/>
      <c r="B17" s="214"/>
      <c r="C17" s="71"/>
      <c r="D17" s="115"/>
      <c r="E17" s="115"/>
      <c r="F17" s="115"/>
      <c r="G17" s="115"/>
      <c r="H17" s="115"/>
      <c r="I17" s="115"/>
      <c r="J17" s="115"/>
      <c r="K17" s="115"/>
      <c r="L17" s="115"/>
      <c r="M17" s="115"/>
      <c r="N17" s="115"/>
      <c r="O17" s="115"/>
      <c r="P17" s="115"/>
      <c r="Q17" s="115"/>
      <c r="R17" s="22"/>
      <c r="V17" s="355"/>
    </row>
    <row r="18" spans="1:22" s="122" customFormat="1" ht="34.5" customHeight="1">
      <c r="A18" s="121"/>
      <c r="B18" s="214"/>
      <c r="C18" s="71"/>
      <c r="D18" s="115"/>
      <c r="E18" s="115"/>
      <c r="F18" s="115"/>
      <c r="G18" s="115"/>
      <c r="H18" s="115"/>
      <c r="I18" s="115"/>
      <c r="J18" s="115"/>
      <c r="K18" s="115"/>
      <c r="L18" s="115"/>
      <c r="M18" s="115"/>
      <c r="N18" s="115"/>
      <c r="O18" s="115"/>
      <c r="P18" s="115"/>
      <c r="Q18" s="115"/>
      <c r="R18" s="22"/>
      <c r="V18" s="355"/>
    </row>
    <row r="19" spans="1:22" s="122" customFormat="1" ht="12.75" customHeight="1">
      <c r="A19" s="121"/>
      <c r="B19" s="214"/>
      <c r="C19" s="71"/>
      <c r="D19" s="27"/>
      <c r="E19" s="27"/>
      <c r="F19" s="27"/>
      <c r="G19" s="27"/>
      <c r="H19" s="27"/>
      <c r="I19" s="27"/>
      <c r="J19" s="27"/>
      <c r="K19" s="27"/>
      <c r="L19" s="27"/>
      <c r="M19" s="27"/>
      <c r="N19" s="27"/>
      <c r="O19" s="27"/>
      <c r="P19" s="27"/>
      <c r="Q19" s="27"/>
      <c r="R19" s="22"/>
      <c r="V19" s="355"/>
    </row>
    <row r="20" spans="1:22" s="122" customFormat="1" ht="15" customHeight="1">
      <c r="A20" s="121"/>
      <c r="B20" s="214"/>
      <c r="C20" s="71"/>
      <c r="D20" s="27"/>
      <c r="E20" s="27"/>
      <c r="F20" s="27"/>
      <c r="G20" s="27"/>
      <c r="H20" s="27"/>
      <c r="I20" s="27"/>
      <c r="J20" s="27"/>
      <c r="K20" s="28" t="s">
        <v>411</v>
      </c>
      <c r="L20" s="27"/>
      <c r="M20" s="27"/>
      <c r="N20" s="28" t="s">
        <v>249</v>
      </c>
      <c r="O20" s="27"/>
      <c r="P20" s="19"/>
      <c r="Q20" s="28" t="s">
        <v>250</v>
      </c>
      <c r="R20" s="22"/>
      <c r="V20" s="355"/>
    </row>
    <row r="21" spans="1:22" s="122" customFormat="1" ht="6" customHeight="1" thickBot="1">
      <c r="A21" s="121"/>
      <c r="B21" s="214"/>
      <c r="C21" s="71"/>
      <c r="D21" s="29"/>
      <c r="E21" s="29"/>
      <c r="F21" s="27"/>
      <c r="G21" s="23"/>
      <c r="H21" s="23"/>
      <c r="I21" s="14"/>
      <c r="J21" s="15"/>
      <c r="K21" s="15"/>
      <c r="L21" s="14"/>
      <c r="M21" s="23"/>
      <c r="N21" s="23"/>
      <c r="O21" s="5"/>
      <c r="P21" s="4"/>
      <c r="Q21" s="4"/>
      <c r="R21" s="22"/>
      <c r="V21" s="355"/>
    </row>
    <row r="22" spans="1:22" s="122" customFormat="1" ht="15" customHeight="1" thickBot="1">
      <c r="A22" s="121"/>
      <c r="B22" s="214"/>
      <c r="C22" s="266" t="s">
        <v>410</v>
      </c>
      <c r="D22" s="27"/>
      <c r="E22" s="27"/>
      <c r="F22" s="27"/>
      <c r="G22" s="27"/>
      <c r="H22" s="27"/>
      <c r="I22" s="27"/>
      <c r="J22" s="27"/>
      <c r="K22" s="30">
        <f>'Capture Rate'!Q17</f>
        <v>0</v>
      </c>
      <c r="L22" s="27"/>
      <c r="M22" s="13"/>
      <c r="N22" s="30">
        <f>K22</f>
        <v>0</v>
      </c>
      <c r="O22" s="31"/>
      <c r="P22" s="31"/>
      <c r="Q22" s="30">
        <f>K22</f>
        <v>0</v>
      </c>
      <c r="R22" s="22"/>
      <c r="V22" s="355"/>
    </row>
    <row r="23" spans="1:22" s="122" customFormat="1" ht="6" customHeight="1" thickBot="1">
      <c r="A23" s="121"/>
      <c r="B23" s="214"/>
      <c r="C23" s="71"/>
      <c r="D23" s="29"/>
      <c r="E23" s="29"/>
      <c r="F23" s="27"/>
      <c r="G23" s="23"/>
      <c r="H23" s="23"/>
      <c r="I23" s="14"/>
      <c r="J23" s="15"/>
      <c r="K23" s="15"/>
      <c r="L23" s="14"/>
      <c r="M23" s="23"/>
      <c r="N23" s="23"/>
      <c r="O23" s="5"/>
      <c r="P23" s="4"/>
      <c r="Q23" s="4"/>
      <c r="R23" s="22"/>
      <c r="V23" s="355"/>
    </row>
    <row r="24" spans="1:22" s="122" customFormat="1" ht="15.75" thickBot="1">
      <c r="A24" s="121"/>
      <c r="B24" s="214"/>
      <c r="C24" s="266" t="s">
        <v>503</v>
      </c>
      <c r="D24" s="29"/>
      <c r="E24" s="29"/>
      <c r="F24" s="23"/>
      <c r="G24" s="23"/>
      <c r="H24" s="23"/>
      <c r="I24" s="32"/>
      <c r="J24" s="31"/>
      <c r="K24" s="30">
        <f>'Capture Rate'!Q21</f>
        <v>0</v>
      </c>
      <c r="L24" s="32"/>
      <c r="M24" s="31"/>
      <c r="N24" s="30">
        <v>0.75</v>
      </c>
      <c r="O24" s="13"/>
      <c r="P24" s="13"/>
      <c r="Q24" s="30">
        <v>0.25</v>
      </c>
      <c r="R24" s="22"/>
      <c r="V24" s="355"/>
    </row>
    <row r="25" spans="1:22" s="122" customFormat="1" ht="6" customHeight="1" thickBot="1">
      <c r="A25" s="121"/>
      <c r="B25" s="214"/>
      <c r="C25" s="71"/>
      <c r="D25" s="29"/>
      <c r="E25" s="29"/>
      <c r="F25" s="27"/>
      <c r="G25" s="23"/>
      <c r="H25" s="23"/>
      <c r="I25" s="14"/>
      <c r="J25" s="15"/>
      <c r="K25" s="15"/>
      <c r="L25" s="14"/>
      <c r="M25" s="23"/>
      <c r="N25" s="23"/>
      <c r="O25" s="5"/>
      <c r="P25" s="4"/>
      <c r="Q25" s="4"/>
      <c r="R25" s="22"/>
      <c r="V25" s="355"/>
    </row>
    <row r="26" spans="1:22" s="122" customFormat="1" ht="15.75" thickBot="1">
      <c r="A26" s="121"/>
      <c r="B26" s="214"/>
      <c r="C26" s="266" t="s">
        <v>214</v>
      </c>
      <c r="D26" s="18"/>
      <c r="E26" s="18"/>
      <c r="F26" s="23"/>
      <c r="G26" s="23"/>
      <c r="H26" s="23"/>
      <c r="I26" s="32"/>
      <c r="J26" s="31"/>
      <c r="K26" s="2">
        <f>('Targeted Organics Tonnage'!$N$18*'Participation Rate'!$O$22)*'Capture Rate'!$Q$17</f>
        <v>0</v>
      </c>
      <c r="L26" s="106" t="s">
        <v>479</v>
      </c>
      <c r="M26" s="31"/>
      <c r="N26" s="33">
        <f>('Targeted Organics Tonnage'!$N$18*'Participation Rate'!$O$22)*N22</f>
        <v>0</v>
      </c>
      <c r="O26" s="106" t="s">
        <v>479</v>
      </c>
      <c r="P26" s="13"/>
      <c r="Q26" s="33">
        <f>('Targeted Organics Tonnage'!$N$18*'Participation Rate'!$O$26)*Q22</f>
        <v>0</v>
      </c>
      <c r="R26" s="107" t="s">
        <v>479</v>
      </c>
      <c r="V26" s="355"/>
    </row>
    <row r="27" spans="1:22" s="122" customFormat="1" ht="6" customHeight="1" thickBot="1">
      <c r="A27" s="121"/>
      <c r="B27" s="214"/>
      <c r="C27" s="71"/>
      <c r="D27" s="13"/>
      <c r="E27" s="13"/>
      <c r="F27" s="23"/>
      <c r="G27" s="23"/>
      <c r="H27" s="23"/>
      <c r="I27" s="15"/>
      <c r="J27" s="15"/>
      <c r="K27" s="34"/>
      <c r="L27" s="23"/>
      <c r="M27" s="23"/>
      <c r="N27" s="35"/>
      <c r="O27" s="23"/>
      <c r="P27" s="36"/>
      <c r="Q27" s="36"/>
      <c r="R27" s="37"/>
      <c r="V27" s="355"/>
    </row>
    <row r="28" spans="1:22" s="122" customFormat="1" ht="15.75" thickBot="1">
      <c r="A28" s="121"/>
      <c r="B28" s="214"/>
      <c r="C28" s="29" t="s">
        <v>504</v>
      </c>
      <c r="D28" s="18"/>
      <c r="E28" s="18"/>
      <c r="F28" s="18"/>
      <c r="G28" s="18" t="str">
        <f>'Refuse Composition'!E21</f>
        <v xml:space="preserve">   Fruits, Vegetables, and Bakery</v>
      </c>
      <c r="H28" s="23"/>
      <c r="I28" s="15"/>
      <c r="J28" s="15"/>
      <c r="K28" s="2">
        <f>('Refuse Composition'!$O21*'Participation Rate'!$O$26*'Capture Rate'!$Q$21)</f>
        <v>0</v>
      </c>
      <c r="L28" s="106" t="s">
        <v>479</v>
      </c>
      <c r="M28" s="23"/>
      <c r="N28" s="2">
        <f>('Refuse Composition'!$O21*'Participation Rate'!$O$26*N$24)</f>
        <v>0</v>
      </c>
      <c r="O28" s="106" t="s">
        <v>479</v>
      </c>
      <c r="P28" s="36"/>
      <c r="Q28" s="2">
        <f>('Refuse Composition'!$O21*'Participation Rate'!$O$26*Q$24)</f>
        <v>0</v>
      </c>
      <c r="R28" s="107" t="s">
        <v>479</v>
      </c>
      <c r="V28" s="355"/>
    </row>
    <row r="29" spans="1:22" s="122" customFormat="1" ht="6" customHeight="1" thickBot="1">
      <c r="A29" s="121"/>
      <c r="B29" s="214"/>
      <c r="C29" s="71"/>
      <c r="D29" s="13"/>
      <c r="E29" s="13"/>
      <c r="F29" s="13"/>
      <c r="G29" s="13"/>
      <c r="H29" s="23"/>
      <c r="I29" s="15"/>
      <c r="J29" s="15"/>
      <c r="K29" s="34"/>
      <c r="L29" s="23"/>
      <c r="M29" s="23"/>
      <c r="N29" s="35"/>
      <c r="O29" s="23"/>
      <c r="P29" s="36"/>
      <c r="Q29" s="36"/>
      <c r="R29" s="37"/>
      <c r="V29" s="355"/>
    </row>
    <row r="30" spans="1:22" s="122" customFormat="1" ht="15.75" thickBot="1">
      <c r="A30" s="121"/>
      <c r="B30" s="214"/>
      <c r="C30" s="71"/>
      <c r="D30" s="13"/>
      <c r="E30" s="13"/>
      <c r="F30" s="13"/>
      <c r="G30" s="18" t="str">
        <f>'Refuse Composition'!E23</f>
        <v xml:space="preserve">   Other Food Scraps</v>
      </c>
      <c r="H30" s="23"/>
      <c r="I30" s="15"/>
      <c r="J30" s="15"/>
      <c r="K30" s="2">
        <f>('Refuse Composition'!$O23*'Participation Rate'!$O$26*'Capture Rate'!$Q$21)</f>
        <v>0</v>
      </c>
      <c r="L30" s="106" t="s">
        <v>479</v>
      </c>
      <c r="M30" s="23"/>
      <c r="N30" s="2">
        <f>('Refuse Composition'!$O23*'Participation Rate'!$O$26*N$24)</f>
        <v>0</v>
      </c>
      <c r="O30" s="106" t="s">
        <v>479</v>
      </c>
      <c r="P30" s="36"/>
      <c r="Q30" s="2">
        <f>('Refuse Composition'!$O23*'Participation Rate'!$O$26*Q$24)</f>
        <v>0</v>
      </c>
      <c r="R30" s="107" t="s">
        <v>479</v>
      </c>
      <c r="V30" s="355"/>
    </row>
    <row r="31" spans="1:22" s="122" customFormat="1" ht="6" customHeight="1" thickBot="1">
      <c r="A31" s="121"/>
      <c r="B31" s="214"/>
      <c r="C31" s="71"/>
      <c r="D31" s="13"/>
      <c r="E31" s="13"/>
      <c r="F31" s="13"/>
      <c r="G31" s="13"/>
      <c r="H31" s="23"/>
      <c r="I31" s="15"/>
      <c r="J31" s="15"/>
      <c r="K31" s="34"/>
      <c r="L31" s="23"/>
      <c r="M31" s="23"/>
      <c r="N31" s="35"/>
      <c r="O31" s="23"/>
      <c r="P31" s="36"/>
      <c r="Q31" s="36"/>
      <c r="R31" s="37"/>
      <c r="V31" s="355"/>
    </row>
    <row r="32" spans="1:22" s="122" customFormat="1" ht="15.75" customHeight="1" thickBot="1">
      <c r="A32" s="121"/>
      <c r="B32" s="214"/>
      <c r="C32" s="266"/>
      <c r="D32" s="18"/>
      <c r="E32" s="18"/>
      <c r="F32" s="18"/>
      <c r="G32" s="18" t="str">
        <f>'Refuse Composition'!E25</f>
        <v xml:space="preserve">   Non-Recyclable Paper</v>
      </c>
      <c r="H32" s="23"/>
      <c r="I32" s="15"/>
      <c r="J32" s="15"/>
      <c r="K32" s="2">
        <f>('Refuse Composition'!$O25*'Participation Rate'!$O$26*'Capture Rate'!$Q$21)</f>
        <v>0</v>
      </c>
      <c r="L32" s="106" t="s">
        <v>479</v>
      </c>
      <c r="M32" s="23"/>
      <c r="N32" s="2">
        <f>('Refuse Composition'!$O25*'Participation Rate'!$O$26*N$24)</f>
        <v>0</v>
      </c>
      <c r="O32" s="106" t="s">
        <v>479</v>
      </c>
      <c r="P32" s="36"/>
      <c r="Q32" s="2">
        <f>('Refuse Composition'!$O25*'Participation Rate'!$O$26*Q$24)</f>
        <v>0</v>
      </c>
      <c r="R32" s="107" t="s">
        <v>479</v>
      </c>
      <c r="T32" s="122" t="e">
        <f>'Curbside Frequency'!#REF!</f>
        <v>#REF!</v>
      </c>
      <c r="U32" s="122" t="e">
        <f>'Curbside Frequency'!#REF!</f>
        <v>#REF!</v>
      </c>
      <c r="V32" s="355"/>
    </row>
    <row r="33" spans="1:22" s="122" customFormat="1" ht="6" customHeight="1" thickBot="1">
      <c r="A33" s="121"/>
      <c r="B33" s="214"/>
      <c r="C33" s="71"/>
      <c r="D33" s="13"/>
      <c r="E33" s="13"/>
      <c r="F33" s="13"/>
      <c r="G33" s="13"/>
      <c r="H33" s="23"/>
      <c r="I33" s="15"/>
      <c r="J33" s="15"/>
      <c r="K33" s="34"/>
      <c r="L33" s="23"/>
      <c r="M33" s="23"/>
      <c r="N33" s="35"/>
      <c r="O33" s="23"/>
      <c r="P33" s="36"/>
      <c r="Q33" s="36"/>
      <c r="R33" s="37"/>
      <c r="V33" s="355"/>
    </row>
    <row r="34" spans="1:22" s="122" customFormat="1" ht="15.75" thickBot="1">
      <c r="A34" s="121"/>
      <c r="B34" s="214"/>
      <c r="C34" s="29"/>
      <c r="D34" s="18"/>
      <c r="E34" s="18"/>
      <c r="F34" s="18"/>
      <c r="G34" s="18" t="s">
        <v>11</v>
      </c>
      <c r="H34" s="13"/>
      <c r="I34" s="15"/>
      <c r="J34" s="15"/>
      <c r="K34" s="2">
        <f>('Refuse Composition'!$O27*'Participation Rate'!$O$26*'Capture Rate'!$Q$21)</f>
        <v>0</v>
      </c>
      <c r="L34" s="106" t="s">
        <v>479</v>
      </c>
      <c r="M34" s="23"/>
      <c r="N34" s="2">
        <f>('Refuse Composition'!$O27*'Participation Rate'!$O$26*N$24)</f>
        <v>0</v>
      </c>
      <c r="O34" s="106" t="s">
        <v>479</v>
      </c>
      <c r="P34" s="36"/>
      <c r="Q34" s="2">
        <f>('Refuse Composition'!$O27*'Participation Rate'!$O$26*Q$24)</f>
        <v>0</v>
      </c>
      <c r="R34" s="107" t="s">
        <v>479</v>
      </c>
      <c r="T34" s="122" t="e">
        <f>'Curbside Frequency'!#REF!</f>
        <v>#REF!</v>
      </c>
      <c r="U34" s="122" t="e">
        <f>'Curbside Frequency'!#REF!</f>
        <v>#REF!</v>
      </c>
      <c r="V34" s="355"/>
    </row>
    <row r="35" spans="1:22" s="122" customFormat="1" ht="6" customHeight="1" thickBot="1">
      <c r="A35" s="121"/>
      <c r="B35" s="214"/>
      <c r="C35" s="13"/>
      <c r="D35" s="27"/>
      <c r="E35" s="27"/>
      <c r="F35" s="27"/>
      <c r="G35" s="27"/>
      <c r="H35" s="13"/>
      <c r="I35" s="15"/>
      <c r="J35" s="15"/>
      <c r="K35" s="34"/>
      <c r="L35" s="23"/>
      <c r="M35" s="23"/>
      <c r="N35" s="35"/>
      <c r="O35" s="23"/>
      <c r="P35" s="36"/>
      <c r="Q35" s="36"/>
      <c r="R35" s="37"/>
      <c r="V35" s="355"/>
    </row>
    <row r="36" spans="1:22" s="122" customFormat="1" ht="15.75" thickBot="1">
      <c r="A36" s="121"/>
      <c r="B36" s="214"/>
      <c r="C36" s="13"/>
      <c r="D36" s="18"/>
      <c r="E36" s="18"/>
      <c r="F36" s="18"/>
      <c r="G36" s="18" t="str">
        <f>'Refuse Composition'!E29</f>
        <v xml:space="preserve">   Wood (non-C&amp;D)</v>
      </c>
      <c r="H36" s="13"/>
      <c r="I36" s="15"/>
      <c r="J36" s="15"/>
      <c r="K36" s="2">
        <f>('Refuse Composition'!$O29*'Participation Rate'!$O$26*'Capture Rate'!$Q$21)</f>
        <v>0</v>
      </c>
      <c r="L36" s="106" t="s">
        <v>479</v>
      </c>
      <c r="M36" s="23"/>
      <c r="N36" s="2">
        <f>('Refuse Composition'!$O29*'Participation Rate'!$O$26*N$24)</f>
        <v>0</v>
      </c>
      <c r="O36" s="106" t="s">
        <v>479</v>
      </c>
      <c r="P36" s="36"/>
      <c r="Q36" s="2">
        <f>('Refuse Composition'!$O29*'Participation Rate'!$O$26*Q$24)</f>
        <v>0</v>
      </c>
      <c r="R36" s="107" t="s">
        <v>479</v>
      </c>
      <c r="T36" s="122" t="e">
        <f>'Curbside Frequency'!#REF!</f>
        <v>#REF!</v>
      </c>
      <c r="U36" s="122" t="e">
        <f>'Curbside Frequency'!#REF!</f>
        <v>#REF!</v>
      </c>
      <c r="V36" s="355"/>
    </row>
    <row r="37" spans="1:22" s="122" customFormat="1" ht="6" customHeight="1" thickBot="1">
      <c r="A37" s="121"/>
      <c r="B37" s="214"/>
      <c r="C37" s="71"/>
      <c r="D37" s="29"/>
      <c r="E37" s="29"/>
      <c r="F37" s="29"/>
      <c r="G37" s="29"/>
      <c r="H37" s="13"/>
      <c r="I37" s="15"/>
      <c r="J37" s="15"/>
      <c r="K37" s="34"/>
      <c r="L37" s="23"/>
      <c r="M37" s="23"/>
      <c r="N37" s="35"/>
      <c r="O37" s="23"/>
      <c r="P37" s="36"/>
      <c r="Q37" s="36"/>
      <c r="R37" s="37"/>
      <c r="V37" s="355"/>
    </row>
    <row r="38" spans="1:22" s="122" customFormat="1" ht="15.75" thickBot="1">
      <c r="A38" s="121"/>
      <c r="B38" s="214"/>
      <c r="C38" s="13"/>
      <c r="D38" s="18"/>
      <c r="E38" s="18"/>
      <c r="F38" s="18"/>
      <c r="G38" s="18" t="str">
        <f>'Refuse Composition'!E31</f>
        <v xml:space="preserve">   Other Organics</v>
      </c>
      <c r="H38" s="13"/>
      <c r="I38" s="15"/>
      <c r="J38" s="15"/>
      <c r="K38" s="2">
        <f>('Refuse Composition'!$O31*'Participation Rate'!$O$26*'Capture Rate'!$Q$21)</f>
        <v>0</v>
      </c>
      <c r="L38" s="106" t="s">
        <v>479</v>
      </c>
      <c r="M38" s="23"/>
      <c r="N38" s="2">
        <f>('Refuse Composition'!$O31*'Participation Rate'!$O$26*N$24)</f>
        <v>0</v>
      </c>
      <c r="O38" s="106" t="s">
        <v>479</v>
      </c>
      <c r="P38" s="36"/>
      <c r="Q38" s="2">
        <f>('Refuse Composition'!$O31*'Participation Rate'!$O$26*Q$24)</f>
        <v>0</v>
      </c>
      <c r="R38" s="107" t="s">
        <v>479</v>
      </c>
      <c r="V38" s="355"/>
    </row>
    <row r="39" spans="1:22" s="122" customFormat="1" ht="6" customHeight="1" thickBot="1">
      <c r="A39" s="121"/>
      <c r="B39" s="214"/>
      <c r="C39" s="71"/>
      <c r="D39" s="29"/>
      <c r="E39" s="29"/>
      <c r="F39" s="29"/>
      <c r="G39" s="29"/>
      <c r="H39" s="13"/>
      <c r="I39" s="15"/>
      <c r="J39" s="15"/>
      <c r="K39" s="34"/>
      <c r="L39" s="23"/>
      <c r="M39" s="23"/>
      <c r="N39" s="35"/>
      <c r="O39" s="23"/>
      <c r="P39" s="36"/>
      <c r="Q39" s="36"/>
      <c r="R39" s="37"/>
      <c r="V39" s="355"/>
    </row>
    <row r="40" spans="1:22" s="122" customFormat="1" ht="15.75" thickBot="1">
      <c r="A40" s="121"/>
      <c r="B40" s="214"/>
      <c r="C40" s="29" t="s">
        <v>85</v>
      </c>
      <c r="D40" s="29"/>
      <c r="E40" s="29"/>
      <c r="F40" s="29"/>
      <c r="G40" s="13"/>
      <c r="H40" s="13"/>
      <c r="I40" s="12"/>
      <c r="J40" s="12"/>
      <c r="K40" s="2">
        <f>('Refuse Composition'!$O33*'Participation Rate'!$O$26*'Capture Rate'!$Q$21)</f>
        <v>0</v>
      </c>
      <c r="L40" s="106" t="s">
        <v>479</v>
      </c>
      <c r="M40" s="23"/>
      <c r="N40" s="2">
        <f>('Refuse Composition'!$O33*'Participation Rate'!$O$26*N$24)</f>
        <v>0</v>
      </c>
      <c r="O40" s="106" t="s">
        <v>479</v>
      </c>
      <c r="P40" s="36"/>
      <c r="Q40" s="2">
        <f>('Refuse Composition'!$O33*'Participation Rate'!$O$26*Q$24)</f>
        <v>0</v>
      </c>
      <c r="R40" s="107" t="s">
        <v>479</v>
      </c>
      <c r="V40" s="355"/>
    </row>
    <row r="41" spans="1:22" s="122" customFormat="1" ht="6" customHeight="1" thickBot="1">
      <c r="A41" s="121"/>
      <c r="B41" s="214"/>
      <c r="C41" s="71"/>
      <c r="D41" s="29"/>
      <c r="E41" s="29"/>
      <c r="F41" s="13"/>
      <c r="G41" s="13"/>
      <c r="H41" s="13"/>
      <c r="I41" s="15"/>
      <c r="J41" s="15"/>
      <c r="K41" s="34"/>
      <c r="L41" s="23"/>
      <c r="M41" s="23"/>
      <c r="N41" s="35"/>
      <c r="O41" s="23"/>
      <c r="P41" s="36"/>
      <c r="Q41" s="36"/>
      <c r="R41" s="37"/>
      <c r="V41" s="355"/>
    </row>
    <row r="42" spans="1:22" s="122" customFormat="1" ht="15.75" thickBot="1">
      <c r="A42" s="121"/>
      <c r="B42" s="214"/>
      <c r="C42" s="29" t="s">
        <v>449</v>
      </c>
      <c r="D42" s="38"/>
      <c r="E42" s="38"/>
      <c r="F42" s="13"/>
      <c r="G42" s="13"/>
      <c r="H42" s="13"/>
      <c r="I42" s="13"/>
      <c r="J42" s="13"/>
      <c r="K42" s="39">
        <f>K40+K26</f>
        <v>0</v>
      </c>
      <c r="L42" s="106" t="s">
        <v>479</v>
      </c>
      <c r="M42" s="13"/>
      <c r="N42" s="39">
        <f>N40+N26</f>
        <v>0</v>
      </c>
      <c r="O42" s="106" t="s">
        <v>479</v>
      </c>
      <c r="P42" s="13"/>
      <c r="Q42" s="39">
        <f>Q40+Q26</f>
        <v>0</v>
      </c>
      <c r="R42" s="107" t="s">
        <v>479</v>
      </c>
      <c r="V42" s="355"/>
    </row>
    <row r="43" spans="1:22" s="122" customFormat="1">
      <c r="A43" s="121"/>
      <c r="B43" s="214"/>
      <c r="C43" s="71"/>
      <c r="D43" s="40"/>
      <c r="E43" s="40"/>
      <c r="F43" s="13"/>
      <c r="G43" s="13"/>
      <c r="H43" s="13"/>
      <c r="I43" s="23"/>
      <c r="J43" s="41"/>
      <c r="K43" s="42"/>
      <c r="L43" s="43"/>
      <c r="M43" s="43"/>
      <c r="N43" s="43"/>
      <c r="O43" s="43"/>
      <c r="P43" s="43"/>
      <c r="Q43" s="43"/>
      <c r="R43" s="22"/>
      <c r="V43" s="355"/>
    </row>
    <row r="44" spans="1:22" s="122" customFormat="1">
      <c r="A44" s="121"/>
      <c r="B44" s="214"/>
      <c r="C44" s="350" t="s">
        <v>464</v>
      </c>
      <c r="D44" s="40"/>
      <c r="E44" s="40"/>
      <c r="F44" s="13"/>
      <c r="G44" s="13"/>
      <c r="H44" s="13"/>
      <c r="I44" s="23"/>
      <c r="J44" s="41"/>
      <c r="K44" s="42"/>
      <c r="L44" s="43"/>
      <c r="M44" s="43"/>
      <c r="N44" s="43"/>
      <c r="O44" s="43"/>
      <c r="P44" s="43"/>
      <c r="Q44" s="43"/>
      <c r="R44" s="22"/>
      <c r="V44" s="355"/>
    </row>
    <row r="45" spans="1:22" s="122" customFormat="1">
      <c r="A45" s="121"/>
      <c r="B45" s="214"/>
      <c r="C45" s="350" t="s">
        <v>462</v>
      </c>
      <c r="D45" s="40"/>
      <c r="E45" s="40"/>
      <c r="F45" s="13"/>
      <c r="G45" s="13"/>
      <c r="H45" s="13"/>
      <c r="I45" s="23"/>
      <c r="J45" s="41"/>
      <c r="K45" s="42"/>
      <c r="L45" s="43"/>
      <c r="M45" s="43"/>
      <c r="N45" s="43"/>
      <c r="O45" s="43"/>
      <c r="P45" s="43"/>
      <c r="Q45" s="43"/>
      <c r="R45" s="22"/>
      <c r="V45" s="355"/>
    </row>
    <row r="46" spans="1:22" s="122" customFormat="1">
      <c r="A46" s="121"/>
      <c r="B46" s="214"/>
      <c r="C46" s="71"/>
      <c r="D46" s="40"/>
      <c r="E46" s="40"/>
      <c r="F46" s="13"/>
      <c r="G46" s="13"/>
      <c r="H46" s="13"/>
      <c r="I46" s="23"/>
      <c r="J46" s="41"/>
      <c r="K46" s="42" t="s">
        <v>22</v>
      </c>
      <c r="L46" s="43"/>
      <c r="M46" s="43"/>
      <c r="N46" s="43"/>
      <c r="O46" s="43"/>
      <c r="P46" s="43"/>
      <c r="Q46" s="43"/>
      <c r="R46" s="22"/>
      <c r="V46" s="355"/>
    </row>
    <row r="47" spans="1:22" s="122" customFormat="1">
      <c r="A47" s="121"/>
      <c r="B47" s="214"/>
      <c r="C47" s="71"/>
      <c r="D47" s="40"/>
      <c r="E47" s="40"/>
      <c r="F47" s="13"/>
      <c r="G47" s="13"/>
      <c r="H47" s="13"/>
      <c r="I47" s="23"/>
      <c r="J47" s="13"/>
      <c r="K47" s="357" t="s">
        <v>15</v>
      </c>
      <c r="L47" s="43"/>
      <c r="M47" s="43"/>
      <c r="N47" s="43"/>
      <c r="O47" s="43"/>
      <c r="P47" s="358"/>
      <c r="Q47" s="241" t="s">
        <v>14</v>
      </c>
      <c r="R47" s="22"/>
      <c r="V47" s="355"/>
    </row>
    <row r="48" spans="1:22" s="122" customFormat="1" ht="15.75" thickBot="1">
      <c r="A48" s="121"/>
      <c r="B48" s="359"/>
      <c r="C48" s="163"/>
      <c r="D48" s="163"/>
      <c r="E48" s="163"/>
      <c r="F48" s="163"/>
      <c r="G48" s="163"/>
      <c r="H48" s="163"/>
      <c r="I48" s="163"/>
      <c r="J48" s="163"/>
      <c r="K48" s="163"/>
      <c r="L48" s="163"/>
      <c r="M48" s="163"/>
      <c r="N48" s="163"/>
      <c r="O48" s="163"/>
      <c r="P48" s="163"/>
      <c r="Q48" s="163"/>
      <c r="R48" s="360"/>
      <c r="V48" s="355"/>
    </row>
    <row r="49" spans="1:18" s="122" customFormat="1">
      <c r="A49" s="121"/>
      <c r="B49" s="255"/>
      <c r="C49" s="255"/>
      <c r="D49" s="255"/>
      <c r="E49" s="255"/>
      <c r="F49" s="255"/>
      <c r="G49" s="255"/>
      <c r="H49" s="255"/>
      <c r="I49" s="220"/>
      <c r="J49" s="220"/>
      <c r="K49" s="220"/>
      <c r="L49" s="220"/>
      <c r="M49" s="220"/>
      <c r="N49" s="220"/>
      <c r="O49" s="220"/>
      <c r="P49" s="220"/>
      <c r="Q49" s="220"/>
      <c r="R49" s="220"/>
    </row>
    <row r="50" spans="1:18" s="122" customFormat="1">
      <c r="A50" s="121"/>
      <c r="B50" s="255"/>
      <c r="C50" s="255"/>
      <c r="D50" s="255"/>
      <c r="E50" s="255"/>
      <c r="F50" s="255"/>
      <c r="G50" s="255"/>
      <c r="H50" s="255"/>
      <c r="I50" s="220"/>
      <c r="J50" s="220"/>
      <c r="K50" s="220"/>
      <c r="L50" s="220"/>
      <c r="M50" s="220"/>
      <c r="N50" s="220"/>
      <c r="O50" s="220"/>
      <c r="P50" s="220"/>
      <c r="Q50" s="220"/>
      <c r="R50" s="220"/>
    </row>
    <row r="51" spans="1:18" s="122" customFormat="1">
      <c r="A51" s="121"/>
      <c r="B51" s="255"/>
      <c r="C51" s="255"/>
      <c r="D51" s="255"/>
      <c r="E51" s="255"/>
      <c r="F51" s="255"/>
      <c r="G51" s="255"/>
      <c r="H51" s="255"/>
      <c r="I51" s="220"/>
      <c r="J51" s="220"/>
      <c r="K51" s="220"/>
      <c r="L51" s="220"/>
      <c r="M51" s="220"/>
      <c r="N51" s="220"/>
      <c r="O51" s="220"/>
      <c r="P51" s="220"/>
      <c r="Q51" s="220"/>
      <c r="R51" s="220"/>
    </row>
    <row r="52" spans="1:18" s="122" customFormat="1">
      <c r="A52" s="121"/>
      <c r="B52" s="255"/>
      <c r="C52" s="255"/>
      <c r="D52" s="255"/>
      <c r="E52" s="255"/>
      <c r="F52" s="255"/>
      <c r="G52" s="255"/>
      <c r="H52" s="255"/>
      <c r="I52" s="220"/>
      <c r="J52" s="220"/>
      <c r="K52" s="220"/>
      <c r="L52" s="220"/>
      <c r="M52" s="220"/>
      <c r="N52" s="220"/>
      <c r="O52" s="220"/>
      <c r="P52" s="220"/>
      <c r="Q52" s="220"/>
      <c r="R52" s="220"/>
    </row>
    <row r="53" spans="1:18" s="122" customFormat="1">
      <c r="A53" s="121"/>
      <c r="B53" s="255"/>
      <c r="C53" s="255"/>
      <c r="D53" s="255"/>
      <c r="E53" s="255"/>
      <c r="F53" s="255"/>
      <c r="G53" s="255"/>
      <c r="H53" s="255"/>
      <c r="I53" s="220"/>
      <c r="J53" s="220"/>
      <c r="K53" s="220"/>
      <c r="L53" s="220"/>
      <c r="M53" s="220"/>
      <c r="N53" s="220"/>
      <c r="O53" s="220"/>
      <c r="P53" s="220"/>
      <c r="Q53" s="220"/>
      <c r="R53" s="220"/>
    </row>
    <row r="54" spans="1:18" s="122" customFormat="1">
      <c r="A54" s="121"/>
      <c r="B54" s="255"/>
      <c r="C54" s="255"/>
      <c r="D54" s="255"/>
      <c r="E54" s="255"/>
      <c r="F54" s="255"/>
      <c r="G54" s="255"/>
      <c r="H54" s="255"/>
      <c r="I54" s="220"/>
      <c r="J54" s="220"/>
      <c r="K54" s="220"/>
      <c r="L54" s="220"/>
      <c r="M54" s="220"/>
      <c r="N54" s="220"/>
      <c r="O54" s="220"/>
      <c r="P54" s="220"/>
      <c r="Q54" s="220"/>
      <c r="R54" s="220"/>
    </row>
    <row r="55" spans="1:18" s="122" customFormat="1">
      <c r="A55" s="121"/>
      <c r="B55" s="255"/>
      <c r="C55" s="255"/>
      <c r="D55" s="255"/>
      <c r="E55" s="255"/>
      <c r="F55" s="255"/>
      <c r="G55" s="255"/>
      <c r="H55" s="255"/>
      <c r="I55" s="220"/>
      <c r="J55" s="220"/>
      <c r="K55" s="220"/>
      <c r="L55" s="220"/>
      <c r="M55" s="220"/>
      <c r="N55" s="220"/>
      <c r="O55" s="220"/>
      <c r="P55" s="220"/>
      <c r="Q55" s="220"/>
      <c r="R55" s="220"/>
    </row>
    <row r="56" spans="1:18" s="122" customFormat="1">
      <c r="A56" s="121"/>
      <c r="B56" s="255"/>
      <c r="C56" s="255"/>
      <c r="D56" s="255"/>
      <c r="E56" s="255"/>
      <c r="F56" s="255"/>
      <c r="G56" s="255"/>
      <c r="H56" s="255"/>
      <c r="I56" s="220"/>
      <c r="J56" s="220"/>
      <c r="K56" s="220"/>
      <c r="L56" s="220"/>
      <c r="M56" s="220"/>
      <c r="N56" s="220"/>
      <c r="O56" s="220"/>
      <c r="P56" s="220"/>
      <c r="Q56" s="220"/>
      <c r="R56" s="220"/>
    </row>
    <row r="57" spans="1:18" s="122" customFormat="1">
      <c r="A57" s="121"/>
      <c r="B57" s="255"/>
      <c r="C57" s="255"/>
      <c r="D57" s="255"/>
      <c r="E57" s="255"/>
      <c r="F57" s="255"/>
      <c r="G57" s="255"/>
      <c r="H57" s="255"/>
      <c r="I57" s="220"/>
      <c r="J57" s="220"/>
      <c r="K57" s="220"/>
      <c r="L57" s="220"/>
      <c r="M57" s="220"/>
      <c r="N57" s="220"/>
      <c r="O57" s="220"/>
      <c r="P57" s="220"/>
      <c r="Q57" s="220"/>
      <c r="R57" s="220"/>
    </row>
    <row r="58" spans="1:18" s="122" customFormat="1">
      <c r="A58" s="121"/>
      <c r="B58" s="255"/>
      <c r="C58" s="255"/>
      <c r="D58" s="255"/>
      <c r="E58" s="255"/>
      <c r="F58" s="255"/>
      <c r="G58" s="255"/>
      <c r="H58" s="255"/>
      <c r="I58" s="220"/>
      <c r="J58" s="220"/>
      <c r="K58" s="220"/>
      <c r="L58" s="220"/>
      <c r="M58" s="220"/>
      <c r="N58" s="220"/>
      <c r="O58" s="220"/>
      <c r="P58" s="220"/>
      <c r="Q58" s="220"/>
      <c r="R58" s="220"/>
    </row>
    <row r="59" spans="1:18" s="122" customFormat="1">
      <c r="A59" s="121"/>
      <c r="B59" s="255"/>
      <c r="C59" s="255"/>
      <c r="D59" s="255"/>
      <c r="E59" s="255"/>
      <c r="F59" s="255"/>
      <c r="G59" s="255"/>
      <c r="H59" s="255"/>
      <c r="I59" s="220"/>
      <c r="J59" s="220"/>
      <c r="K59" s="220"/>
      <c r="L59" s="220"/>
      <c r="M59" s="220"/>
      <c r="N59" s="220"/>
      <c r="O59" s="220"/>
      <c r="P59" s="220"/>
      <c r="Q59" s="220"/>
      <c r="R59" s="220"/>
    </row>
    <row r="60" spans="1:18" s="122" customFormat="1">
      <c r="A60" s="121"/>
      <c r="B60" s="255"/>
      <c r="C60" s="255"/>
      <c r="D60" s="255"/>
      <c r="E60" s="255"/>
      <c r="F60" s="255"/>
      <c r="G60" s="255"/>
      <c r="H60" s="255"/>
      <c r="I60" s="220"/>
      <c r="J60" s="220"/>
      <c r="K60" s="220"/>
      <c r="L60" s="220"/>
      <c r="M60" s="220"/>
      <c r="N60" s="220"/>
      <c r="O60" s="220"/>
      <c r="P60" s="220"/>
      <c r="Q60" s="220"/>
      <c r="R60" s="220"/>
    </row>
    <row r="61" spans="1:18" s="122" customFormat="1">
      <c r="A61" s="121"/>
      <c r="B61" s="255"/>
      <c r="C61" s="255"/>
      <c r="D61" s="255"/>
      <c r="E61" s="255"/>
      <c r="F61" s="255"/>
      <c r="G61" s="255"/>
      <c r="H61" s="255"/>
      <c r="I61" s="220"/>
      <c r="J61" s="220"/>
      <c r="K61" s="220"/>
      <c r="L61" s="220"/>
      <c r="M61" s="220"/>
      <c r="N61" s="220"/>
      <c r="O61" s="220"/>
      <c r="P61" s="220"/>
      <c r="Q61" s="220"/>
      <c r="R61" s="220"/>
    </row>
    <row r="62" spans="1:18" s="122" customFormat="1">
      <c r="A62" s="121"/>
      <c r="B62" s="255"/>
      <c r="C62" s="255"/>
      <c r="D62" s="255"/>
      <c r="E62" s="255"/>
      <c r="F62" s="255"/>
      <c r="G62" s="255"/>
      <c r="H62" s="255"/>
      <c r="I62" s="220"/>
      <c r="J62" s="220"/>
      <c r="K62" s="220"/>
      <c r="L62" s="220"/>
      <c r="M62" s="220"/>
      <c r="N62" s="220"/>
      <c r="O62" s="220"/>
      <c r="P62" s="220"/>
      <c r="Q62" s="220"/>
      <c r="R62" s="220"/>
    </row>
    <row r="63" spans="1:18" s="122" customFormat="1">
      <c r="A63" s="121"/>
      <c r="B63" s="255"/>
      <c r="C63" s="255"/>
      <c r="D63" s="255"/>
      <c r="E63" s="255"/>
      <c r="F63" s="255"/>
      <c r="G63" s="255"/>
      <c r="H63" s="255"/>
      <c r="I63" s="220"/>
      <c r="J63" s="220"/>
      <c r="K63" s="220"/>
      <c r="L63" s="220"/>
      <c r="M63" s="220"/>
      <c r="N63" s="220"/>
      <c r="O63" s="220"/>
      <c r="P63" s="220"/>
      <c r="Q63" s="220"/>
      <c r="R63" s="220"/>
    </row>
    <row r="64" spans="1:18" s="122" customFormat="1">
      <c r="A64" s="121"/>
      <c r="B64" s="255"/>
      <c r="C64" s="255"/>
      <c r="D64" s="255"/>
      <c r="E64" s="255"/>
      <c r="F64" s="255"/>
      <c r="G64" s="255"/>
      <c r="H64" s="255"/>
      <c r="I64" s="220"/>
      <c r="J64" s="220"/>
      <c r="K64" s="220"/>
      <c r="L64" s="220"/>
      <c r="M64" s="220"/>
      <c r="N64" s="220"/>
      <c r="O64" s="220"/>
      <c r="P64" s="220"/>
      <c r="Q64" s="220"/>
      <c r="R64" s="220"/>
    </row>
  </sheetData>
  <sheetProtection password="C4A2" sheet="1" objects="1" scenarios="1"/>
  <mergeCells count="5">
    <mergeCell ref="B3:R3"/>
    <mergeCell ref="B4:R4"/>
    <mergeCell ref="B5:R5"/>
    <mergeCell ref="D15:Q18"/>
    <mergeCell ref="B6:R6"/>
  </mergeCells>
  <hyperlinks>
    <hyperlink ref="K47" location="Collector!A1" display="Next Page"/>
    <hyperlink ref="Q47" location="'Capture Rate'!A1" display="Previous Page"/>
  </hyperlinks>
  <pageMargins left="0.7" right="0.7" top="0.75" bottom="0.75" header="0.3" footer="0.3"/>
  <pageSetup scale="71" orientation="landscape" r:id="rId1"/>
  <headerFooter>
    <oddFooter>Page &amp;P of &amp;N</oddFooter>
  </headerFooter>
</worksheet>
</file>

<file path=xl/worksheets/sheet13.xml><?xml version="1.0" encoding="utf-8"?>
<worksheet xmlns="http://schemas.openxmlformats.org/spreadsheetml/2006/main" xmlns:r="http://schemas.openxmlformats.org/officeDocument/2006/relationships">
  <sheetPr>
    <tabColor theme="6"/>
    <pageSetUpPr fitToPage="1"/>
  </sheetPr>
  <dimension ref="A1:Q39"/>
  <sheetViews>
    <sheetView zoomScaleNormal="100" workbookViewId="0">
      <selection activeCell="O13" sqref="O13"/>
    </sheetView>
  </sheetViews>
  <sheetFormatPr defaultRowHeight="15"/>
  <cols>
    <col min="1" max="1" width="5.28515625" style="121" customWidth="1"/>
    <col min="2" max="7" width="9.140625" style="121" customWidth="1"/>
    <col min="8" max="8" width="9.140625" style="121"/>
    <col min="9" max="14" width="9.140625" style="122"/>
    <col min="15" max="15" width="19.7109375" style="122" customWidth="1"/>
    <col min="16" max="16" width="9.140625" style="122"/>
    <col min="17" max="17" width="9.140625" style="122" customWidth="1"/>
    <col min="18" max="18" width="5.28515625" style="122" customWidth="1"/>
    <col min="19" max="16384" width="9.140625" style="122"/>
  </cols>
  <sheetData>
    <row r="1" spans="1:17" ht="15.75" thickBot="1"/>
    <row r="2" spans="1:17">
      <c r="B2" s="137"/>
      <c r="C2" s="157"/>
      <c r="D2" s="157"/>
      <c r="E2" s="157"/>
      <c r="F2" s="157"/>
      <c r="G2" s="157"/>
      <c r="H2" s="157"/>
      <c r="I2" s="157"/>
      <c r="J2" s="157"/>
      <c r="K2" s="157"/>
      <c r="L2" s="157"/>
      <c r="M2" s="157"/>
      <c r="N2" s="157"/>
      <c r="O2" s="157"/>
      <c r="P2" s="157"/>
      <c r="Q2" s="139"/>
    </row>
    <row r="3" spans="1:17" ht="18.75">
      <c r="A3" s="127"/>
      <c r="B3" s="128" t="s">
        <v>244</v>
      </c>
      <c r="C3" s="129"/>
      <c r="D3" s="129"/>
      <c r="E3" s="129"/>
      <c r="F3" s="129"/>
      <c r="G3" s="129"/>
      <c r="H3" s="129"/>
      <c r="I3" s="129"/>
      <c r="J3" s="129"/>
      <c r="K3" s="129"/>
      <c r="L3" s="129"/>
      <c r="M3" s="129"/>
      <c r="N3" s="129"/>
      <c r="O3" s="129"/>
      <c r="P3" s="129"/>
      <c r="Q3" s="130"/>
    </row>
    <row r="4" spans="1:17" ht="18.75">
      <c r="A4" s="127"/>
      <c r="B4" s="131" t="s">
        <v>285</v>
      </c>
      <c r="C4" s="132"/>
      <c r="D4" s="132"/>
      <c r="E4" s="132"/>
      <c r="F4" s="132"/>
      <c r="G4" s="132"/>
      <c r="H4" s="132"/>
      <c r="I4" s="132"/>
      <c r="J4" s="132"/>
      <c r="K4" s="132"/>
      <c r="L4" s="132"/>
      <c r="M4" s="132"/>
      <c r="N4" s="132"/>
      <c r="O4" s="132"/>
      <c r="P4" s="132"/>
      <c r="Q4" s="133"/>
    </row>
    <row r="5" spans="1:17" ht="15.75">
      <c r="B5" s="131" t="s">
        <v>206</v>
      </c>
      <c r="C5" s="132"/>
      <c r="D5" s="132"/>
      <c r="E5" s="132"/>
      <c r="F5" s="132"/>
      <c r="G5" s="132"/>
      <c r="H5" s="132"/>
      <c r="I5" s="132"/>
      <c r="J5" s="132"/>
      <c r="K5" s="132"/>
      <c r="L5" s="132"/>
      <c r="M5" s="132"/>
      <c r="N5" s="132"/>
      <c r="O5" s="132"/>
      <c r="P5" s="132"/>
      <c r="Q5" s="133"/>
    </row>
    <row r="6" spans="1:17" ht="15.75" thickBot="1">
      <c r="B6" s="361" t="s">
        <v>429</v>
      </c>
      <c r="C6" s="362"/>
      <c r="D6" s="362"/>
      <c r="E6" s="362"/>
      <c r="F6" s="362"/>
      <c r="G6" s="362"/>
      <c r="H6" s="362"/>
      <c r="I6" s="362"/>
      <c r="J6" s="362"/>
      <c r="K6" s="362"/>
      <c r="L6" s="362"/>
      <c r="M6" s="362"/>
      <c r="N6" s="362"/>
      <c r="O6" s="362"/>
      <c r="P6" s="362"/>
      <c r="Q6" s="363"/>
    </row>
    <row r="7" spans="1:17" ht="15.75" thickBot="1">
      <c r="B7" s="255"/>
      <c r="C7" s="255"/>
      <c r="D7" s="255"/>
      <c r="E7" s="255"/>
      <c r="F7" s="255"/>
      <c r="G7" s="255"/>
      <c r="H7" s="255"/>
      <c r="I7" s="220"/>
      <c r="J7" s="220"/>
      <c r="K7" s="220"/>
      <c r="L7" s="220"/>
      <c r="M7" s="220"/>
      <c r="N7" s="220"/>
      <c r="O7" s="220"/>
      <c r="P7" s="220"/>
      <c r="Q7" s="220"/>
    </row>
    <row r="8" spans="1:17">
      <c r="B8" s="212"/>
      <c r="C8" s="138"/>
      <c r="D8" s="138"/>
      <c r="E8" s="138"/>
      <c r="F8" s="138"/>
      <c r="G8" s="138"/>
      <c r="H8" s="138"/>
      <c r="I8" s="138"/>
      <c r="J8" s="138"/>
      <c r="K8" s="138"/>
      <c r="L8" s="138"/>
      <c r="M8" s="138"/>
      <c r="N8" s="138"/>
      <c r="O8" s="138"/>
      <c r="P8" s="138"/>
      <c r="Q8" s="213"/>
    </row>
    <row r="9" spans="1:17">
      <c r="B9" s="214"/>
      <c r="C9" s="13"/>
      <c r="D9" s="13"/>
      <c r="E9" s="13"/>
      <c r="F9" s="13"/>
      <c r="G9" s="13"/>
      <c r="H9" s="13"/>
      <c r="I9" s="13"/>
      <c r="J9" s="13"/>
      <c r="K9" s="13"/>
      <c r="L9" s="13"/>
      <c r="M9" s="13"/>
      <c r="N9" s="13"/>
      <c r="O9" s="13"/>
      <c r="P9" s="13"/>
      <c r="Q9" s="22"/>
    </row>
    <row r="10" spans="1:17" ht="15" customHeight="1">
      <c r="B10" s="214"/>
      <c r="C10" s="181" t="s">
        <v>359</v>
      </c>
      <c r="D10" s="181"/>
      <c r="E10" s="181"/>
      <c r="F10" s="181"/>
      <c r="G10" s="181"/>
      <c r="H10" s="181"/>
      <c r="I10" s="181"/>
      <c r="J10" s="181"/>
      <c r="K10" s="181"/>
      <c r="L10" s="181"/>
      <c r="M10" s="181"/>
      <c r="N10" s="181"/>
      <c r="O10" s="181"/>
      <c r="P10" s="181"/>
      <c r="Q10" s="22"/>
    </row>
    <row r="11" spans="1:17">
      <c r="B11" s="214"/>
      <c r="C11" s="181"/>
      <c r="D11" s="181"/>
      <c r="E11" s="181"/>
      <c r="F11" s="181"/>
      <c r="G11" s="181"/>
      <c r="H11" s="181"/>
      <c r="I11" s="181"/>
      <c r="J11" s="181"/>
      <c r="K11" s="181"/>
      <c r="L11" s="181"/>
      <c r="M11" s="181"/>
      <c r="N11" s="181"/>
      <c r="O11" s="181"/>
      <c r="P11" s="181"/>
      <c r="Q11" s="22"/>
    </row>
    <row r="12" spans="1:17" ht="15.75" thickBot="1">
      <c r="B12" s="214"/>
      <c r="C12" s="13"/>
      <c r="D12" s="23"/>
      <c r="E12" s="23"/>
      <c r="F12" s="23"/>
      <c r="G12" s="23"/>
      <c r="H12" s="23"/>
      <c r="I12" s="23"/>
      <c r="J12" s="23"/>
      <c r="K12" s="23"/>
      <c r="L12" s="23"/>
      <c r="M12" s="23"/>
      <c r="N12" s="13"/>
      <c r="O12" s="13"/>
      <c r="P12" s="13"/>
      <c r="Q12" s="22"/>
    </row>
    <row r="13" spans="1:17" ht="15.75" customHeight="1" thickBot="1">
      <c r="B13" s="214"/>
      <c r="C13" s="71" t="s">
        <v>0</v>
      </c>
      <c r="D13" s="169" t="s">
        <v>266</v>
      </c>
      <c r="E13" s="169"/>
      <c r="F13" s="169"/>
      <c r="G13" s="169"/>
      <c r="H13" s="169"/>
      <c r="I13" s="169"/>
      <c r="J13" s="169"/>
      <c r="K13" s="169"/>
      <c r="L13" s="169"/>
      <c r="M13" s="169"/>
      <c r="N13" s="13"/>
      <c r="O13" s="247"/>
      <c r="P13" s="13"/>
      <c r="Q13" s="22"/>
    </row>
    <row r="14" spans="1:17">
      <c r="B14" s="214"/>
      <c r="C14" s="71"/>
      <c r="D14" s="169"/>
      <c r="E14" s="169"/>
      <c r="F14" s="169"/>
      <c r="G14" s="169"/>
      <c r="H14" s="169"/>
      <c r="I14" s="169"/>
      <c r="J14" s="169"/>
      <c r="K14" s="169"/>
      <c r="L14" s="169"/>
      <c r="M14" s="169"/>
      <c r="N14" s="13"/>
      <c r="O14" s="13"/>
      <c r="P14" s="13"/>
      <c r="Q14" s="22"/>
    </row>
    <row r="15" spans="1:17">
      <c r="B15" s="214"/>
      <c r="C15" s="71"/>
      <c r="D15" s="27"/>
      <c r="E15" s="27"/>
      <c r="F15" s="27"/>
      <c r="G15" s="27"/>
      <c r="H15" s="27"/>
      <c r="I15" s="27"/>
      <c r="J15" s="27"/>
      <c r="K15" s="27"/>
      <c r="L15" s="27"/>
      <c r="M15" s="27"/>
      <c r="N15" s="13"/>
      <c r="O15" s="13"/>
      <c r="P15" s="13"/>
      <c r="Q15" s="22"/>
    </row>
    <row r="16" spans="1:17">
      <c r="B16" s="214"/>
      <c r="C16" s="71"/>
      <c r="D16" s="27"/>
      <c r="E16" s="27"/>
      <c r="F16" s="27"/>
      <c r="G16" s="27"/>
      <c r="H16" s="27"/>
      <c r="I16" s="27"/>
      <c r="J16" s="27"/>
      <c r="K16" s="27"/>
      <c r="L16" s="27"/>
      <c r="M16" s="27"/>
      <c r="N16" s="13"/>
      <c r="O16" s="13"/>
      <c r="P16" s="13"/>
      <c r="Q16" s="22"/>
    </row>
    <row r="17" spans="2:17">
      <c r="B17" s="214"/>
      <c r="C17" s="71"/>
      <c r="D17" s="27"/>
      <c r="E17" s="27"/>
      <c r="F17" s="27"/>
      <c r="G17" s="27"/>
      <c r="H17" s="27"/>
      <c r="I17" s="27"/>
      <c r="J17" s="27"/>
      <c r="K17" s="27"/>
      <c r="L17" s="27"/>
      <c r="M17" s="27"/>
      <c r="N17" s="13"/>
      <c r="O17" s="13"/>
      <c r="P17" s="13"/>
      <c r="Q17" s="22"/>
    </row>
    <row r="18" spans="2:17">
      <c r="B18" s="214"/>
      <c r="C18" s="71"/>
      <c r="D18" s="27"/>
      <c r="E18" s="27"/>
      <c r="F18" s="27"/>
      <c r="G18" s="27"/>
      <c r="H18" s="27"/>
      <c r="I18" s="27"/>
      <c r="J18" s="27"/>
      <c r="K18" s="27"/>
      <c r="L18" s="27"/>
      <c r="M18" s="27"/>
      <c r="N18" s="13"/>
      <c r="O18" s="13"/>
      <c r="P18" s="13"/>
      <c r="Q18" s="22"/>
    </row>
    <row r="19" spans="2:17">
      <c r="B19" s="214"/>
      <c r="C19" s="71"/>
      <c r="D19" s="27"/>
      <c r="E19" s="27"/>
      <c r="F19" s="27"/>
      <c r="G19" s="27"/>
      <c r="H19" s="27"/>
      <c r="I19" s="27"/>
      <c r="J19" s="27"/>
      <c r="K19" s="27"/>
      <c r="L19" s="27"/>
      <c r="M19" s="27"/>
      <c r="N19" s="13"/>
      <c r="O19" s="13"/>
      <c r="P19" s="13"/>
      <c r="Q19" s="22"/>
    </row>
    <row r="20" spans="2:17">
      <c r="B20" s="214"/>
      <c r="C20" s="71"/>
      <c r="D20" s="27"/>
      <c r="E20" s="25"/>
      <c r="F20" s="27"/>
      <c r="G20" s="27"/>
      <c r="H20" s="27"/>
      <c r="I20" s="27"/>
      <c r="J20" s="27"/>
      <c r="K20" s="27"/>
      <c r="L20" s="27"/>
      <c r="M20" s="27"/>
      <c r="N20" s="13"/>
      <c r="O20" s="13"/>
      <c r="P20" s="13"/>
      <c r="Q20" s="22"/>
    </row>
    <row r="21" spans="2:17">
      <c r="B21" s="214"/>
      <c r="C21" s="71"/>
      <c r="D21" s="13"/>
      <c r="E21" s="13"/>
      <c r="F21" s="13"/>
      <c r="G21" s="13"/>
      <c r="H21" s="13"/>
      <c r="I21" s="13"/>
      <c r="J21" s="13"/>
      <c r="K21" s="13"/>
      <c r="L21" s="13"/>
      <c r="M21" s="13"/>
      <c r="N21" s="13"/>
      <c r="O21" s="13"/>
      <c r="P21" s="13"/>
      <c r="Q21" s="22"/>
    </row>
    <row r="22" spans="2:17" ht="15.75" customHeight="1">
      <c r="B22" s="214"/>
      <c r="C22" s="71"/>
      <c r="D22" s="13"/>
      <c r="E22" s="13"/>
      <c r="F22" s="13"/>
      <c r="G22" s="13"/>
      <c r="H22" s="13"/>
      <c r="I22" s="13"/>
      <c r="J22" s="13"/>
      <c r="K22" s="13"/>
      <c r="L22" s="13"/>
      <c r="M22" s="13"/>
      <c r="N22" s="13"/>
      <c r="O22" s="13"/>
      <c r="P22" s="13"/>
      <c r="Q22" s="22"/>
    </row>
    <row r="23" spans="2:17">
      <c r="B23" s="214"/>
      <c r="C23" s="71"/>
      <c r="D23" s="13"/>
      <c r="E23" s="13"/>
      <c r="F23" s="13"/>
      <c r="G23" s="13"/>
      <c r="H23" s="13"/>
      <c r="I23" s="13"/>
      <c r="J23" s="13"/>
      <c r="K23" s="13"/>
      <c r="L23" s="13"/>
      <c r="M23" s="13"/>
      <c r="N23" s="13"/>
      <c r="O23" s="13"/>
      <c r="P23" s="13"/>
      <c r="Q23" s="22"/>
    </row>
    <row r="24" spans="2:17">
      <c r="B24" s="214"/>
      <c r="C24" s="71"/>
      <c r="D24" s="13"/>
      <c r="E24" s="13"/>
      <c r="F24" s="13"/>
      <c r="G24" s="13"/>
      <c r="H24" s="13"/>
      <c r="I24" s="13"/>
      <c r="J24" s="13"/>
      <c r="K24" s="13"/>
      <c r="L24" s="13"/>
      <c r="M24" s="13"/>
      <c r="N24" s="13"/>
      <c r="O24" s="13"/>
      <c r="P24" s="13"/>
      <c r="Q24" s="22"/>
    </row>
    <row r="25" spans="2:17" ht="15.75" customHeight="1">
      <c r="B25" s="214"/>
      <c r="C25" s="71"/>
      <c r="D25" s="13"/>
      <c r="E25" s="13"/>
      <c r="F25" s="13"/>
      <c r="G25" s="13"/>
      <c r="H25" s="13"/>
      <c r="I25" s="13"/>
      <c r="J25" s="13"/>
      <c r="K25" s="13"/>
      <c r="L25" s="13"/>
      <c r="M25" s="13"/>
      <c r="N25" s="13"/>
      <c r="O25" s="13"/>
      <c r="P25" s="13"/>
      <c r="Q25" s="22"/>
    </row>
    <row r="26" spans="2:17">
      <c r="B26" s="214"/>
      <c r="C26" s="71"/>
      <c r="D26" s="13"/>
      <c r="E26" s="13"/>
      <c r="F26" s="13"/>
      <c r="G26" s="13"/>
      <c r="H26" s="13"/>
      <c r="I26" s="13"/>
      <c r="J26" s="13"/>
      <c r="K26" s="13"/>
      <c r="L26" s="13"/>
      <c r="M26" s="13"/>
      <c r="N26" s="13"/>
      <c r="O26" s="13"/>
      <c r="P26" s="13"/>
      <c r="Q26" s="22"/>
    </row>
    <row r="27" spans="2:17">
      <c r="B27" s="214"/>
      <c r="C27" s="71"/>
      <c r="D27" s="13"/>
      <c r="E27" s="13"/>
      <c r="F27" s="13"/>
      <c r="G27" s="13"/>
      <c r="H27" s="13"/>
      <c r="I27" s="13"/>
      <c r="J27" s="13"/>
      <c r="K27" s="13"/>
      <c r="L27" s="13"/>
      <c r="M27" s="13"/>
      <c r="N27" s="13"/>
      <c r="O27" s="13"/>
      <c r="P27" s="13"/>
      <c r="Q27" s="22"/>
    </row>
    <row r="28" spans="2:17">
      <c r="B28" s="214"/>
      <c r="C28" s="71"/>
      <c r="D28" s="13"/>
      <c r="E28" s="13"/>
      <c r="F28" s="13"/>
      <c r="G28" s="13"/>
      <c r="H28" s="13"/>
      <c r="I28" s="13"/>
      <c r="J28" s="13"/>
      <c r="K28" s="13"/>
      <c r="L28" s="13"/>
      <c r="M28" s="13"/>
      <c r="N28" s="13"/>
      <c r="O28" s="13"/>
      <c r="P28" s="13"/>
      <c r="Q28" s="22"/>
    </row>
    <row r="29" spans="2:17" ht="15.75" customHeight="1">
      <c r="B29" s="214"/>
      <c r="C29" s="71"/>
      <c r="D29" s="13"/>
      <c r="E29" s="13"/>
      <c r="F29" s="13"/>
      <c r="G29" s="13"/>
      <c r="H29" s="13"/>
      <c r="I29" s="42"/>
      <c r="J29" s="42" t="s">
        <v>314</v>
      </c>
      <c r="K29" s="13"/>
      <c r="L29" s="13"/>
      <c r="M29" s="13"/>
      <c r="N29" s="13"/>
      <c r="O29" s="13"/>
      <c r="P29" s="13"/>
      <c r="Q29" s="22"/>
    </row>
    <row r="30" spans="2:17">
      <c r="B30" s="140"/>
      <c r="C30" s="170"/>
      <c r="D30" s="151"/>
      <c r="E30" s="151"/>
      <c r="F30" s="151"/>
      <c r="G30" s="151"/>
      <c r="H30" s="151"/>
      <c r="I30" s="151"/>
      <c r="J30" s="161" t="s">
        <v>245</v>
      </c>
      <c r="K30" s="151"/>
      <c r="L30" s="151"/>
      <c r="M30" s="151"/>
      <c r="N30" s="151"/>
      <c r="O30" s="151"/>
      <c r="P30" s="151"/>
      <c r="Q30" s="141"/>
    </row>
    <row r="31" spans="2:17" ht="15.75" customHeight="1">
      <c r="B31" s="140"/>
      <c r="C31" s="170"/>
      <c r="D31" s="151"/>
      <c r="E31" s="151"/>
      <c r="F31" s="151"/>
      <c r="G31" s="151"/>
      <c r="H31" s="151"/>
      <c r="I31" s="151"/>
      <c r="J31" s="151"/>
      <c r="K31" s="151"/>
      <c r="L31" s="151"/>
      <c r="M31" s="151"/>
      <c r="N31" s="151"/>
      <c r="O31" s="151"/>
      <c r="P31" s="151"/>
      <c r="Q31" s="141"/>
    </row>
    <row r="32" spans="2:17">
      <c r="B32" s="140"/>
      <c r="C32" s="170"/>
      <c r="D32" s="151"/>
      <c r="E32" s="151"/>
      <c r="F32" s="151"/>
      <c r="G32" s="151"/>
      <c r="H32" s="151"/>
      <c r="I32" s="151"/>
      <c r="J32" s="42" t="s">
        <v>315</v>
      </c>
      <c r="K32" s="151"/>
      <c r="L32" s="151"/>
      <c r="M32" s="151"/>
      <c r="N32" s="151"/>
      <c r="O32" s="151"/>
      <c r="P32" s="151"/>
      <c r="Q32" s="141"/>
    </row>
    <row r="33" spans="1:17">
      <c r="B33" s="140"/>
      <c r="C33" s="170"/>
      <c r="D33" s="151"/>
      <c r="E33" s="151"/>
      <c r="F33" s="151"/>
      <c r="G33" s="151"/>
      <c r="H33" s="151"/>
      <c r="I33" s="151"/>
      <c r="J33" s="161" t="s">
        <v>247</v>
      </c>
      <c r="K33" s="151"/>
      <c r="L33" s="151"/>
      <c r="M33" s="151"/>
      <c r="N33" s="151"/>
      <c r="O33" s="151"/>
      <c r="P33" s="147" t="s">
        <v>14</v>
      </c>
      <c r="Q33" s="141"/>
    </row>
    <row r="34" spans="1:17" ht="15.75" thickBot="1">
      <c r="B34" s="154"/>
      <c r="C34" s="155"/>
      <c r="D34" s="155"/>
      <c r="E34" s="155"/>
      <c r="F34" s="155"/>
      <c r="G34" s="155"/>
      <c r="H34" s="155"/>
      <c r="I34" s="155"/>
      <c r="J34" s="155"/>
      <c r="K34" s="155"/>
      <c r="L34" s="155"/>
      <c r="M34" s="155"/>
      <c r="N34" s="155"/>
      <c r="O34" s="155"/>
      <c r="P34" s="155"/>
      <c r="Q34" s="156"/>
    </row>
    <row r="36" spans="1:17" hidden="1">
      <c r="B36" s="121" t="s">
        <v>13</v>
      </c>
    </row>
    <row r="37" spans="1:17" hidden="1">
      <c r="A37" s="121">
        <v>1</v>
      </c>
    </row>
    <row r="38" spans="1:17" hidden="1">
      <c r="A38" s="121">
        <v>2</v>
      </c>
      <c r="B38" s="121" t="s">
        <v>245</v>
      </c>
    </row>
    <row r="39" spans="1:17" hidden="1">
      <c r="A39" s="121">
        <v>3</v>
      </c>
      <c r="B39" s="121" t="s">
        <v>246</v>
      </c>
    </row>
  </sheetData>
  <sheetProtection password="C4A2" sheet="1" objects="1" scenarios="1"/>
  <mergeCells count="6">
    <mergeCell ref="B3:Q3"/>
    <mergeCell ref="B4:Q4"/>
    <mergeCell ref="B5:Q5"/>
    <mergeCell ref="D13:M14"/>
    <mergeCell ref="C10:P11"/>
    <mergeCell ref="B6:Q6"/>
  </mergeCells>
  <dataValidations count="1">
    <dataValidation type="list" showInputMessage="1" showErrorMessage="1" sqref="O13">
      <formula1>ProgramType</formula1>
    </dataValidation>
  </dataValidations>
  <hyperlinks>
    <hyperlink ref="J30" location="'Operational Impacts'!A1" display="Municipal Collection"/>
    <hyperlink ref="P33" location="'Tons per Year'!A1" display="Previous Page"/>
    <hyperlink ref="J33" location="'Personnel Impacts'!A1" display="Private Collection"/>
  </hyperlinks>
  <pageMargins left="0.7" right="0.7" top="0.75" bottom="0.75" header="0.3" footer="0.3"/>
  <pageSetup scale="74" orientation="landscape" r:id="rId1"/>
  <headerFooter>
    <oddFooter>Page &amp;P of &amp;N</oddFooter>
  </headerFooter>
</worksheet>
</file>

<file path=xl/worksheets/sheet14.xml><?xml version="1.0" encoding="utf-8"?>
<worksheet xmlns="http://schemas.openxmlformats.org/spreadsheetml/2006/main" xmlns:r="http://schemas.openxmlformats.org/officeDocument/2006/relationships">
  <sheetPr>
    <tabColor theme="6"/>
    <pageSetUpPr fitToPage="1"/>
  </sheetPr>
  <dimension ref="A1:T50"/>
  <sheetViews>
    <sheetView showGridLines="0" zoomScaleNormal="100" zoomScaleSheetLayoutView="70" workbookViewId="0">
      <selection activeCell="P38" activeCellId="2" sqref="P24 P32 P38"/>
    </sheetView>
  </sheetViews>
  <sheetFormatPr defaultRowHeight="15"/>
  <cols>
    <col min="1" max="1" width="5.28515625" style="121" customWidth="1"/>
    <col min="2" max="7" width="9.140625" style="121" customWidth="1"/>
    <col min="8" max="8" width="11.85546875" style="121" customWidth="1"/>
    <col min="9" max="9" width="9.140625" style="122" customWidth="1"/>
    <col min="10" max="14" width="9.140625" style="122"/>
    <col min="15" max="16" width="9.140625" style="122" customWidth="1"/>
    <col min="17" max="17" width="9.140625" style="122"/>
    <col min="18" max="18" width="9.140625" style="122" customWidth="1"/>
    <col min="19" max="19" width="5.28515625" style="122" customWidth="1"/>
    <col min="20" max="20" width="9.140625" style="284"/>
    <col min="21" max="16384" width="9.140625" style="122"/>
  </cols>
  <sheetData>
    <row r="1" spans="1:20" ht="15.75" thickBot="1"/>
    <row r="2" spans="1:20">
      <c r="B2" s="212"/>
      <c r="C2" s="138"/>
      <c r="D2" s="138"/>
      <c r="E2" s="138"/>
      <c r="F2" s="138"/>
      <c r="G2" s="138"/>
      <c r="H2" s="138"/>
      <c r="I2" s="138"/>
      <c r="J2" s="138"/>
      <c r="K2" s="138"/>
      <c r="L2" s="138"/>
      <c r="M2" s="138"/>
      <c r="N2" s="138"/>
      <c r="O2" s="138"/>
      <c r="P2" s="138"/>
      <c r="Q2" s="138"/>
      <c r="R2" s="213"/>
    </row>
    <row r="3" spans="1:20" ht="18.75">
      <c r="A3" s="127"/>
      <c r="B3" s="128" t="s">
        <v>215</v>
      </c>
      <c r="C3" s="129"/>
      <c r="D3" s="129"/>
      <c r="E3" s="129"/>
      <c r="F3" s="129"/>
      <c r="G3" s="129"/>
      <c r="H3" s="129"/>
      <c r="I3" s="129"/>
      <c r="J3" s="129"/>
      <c r="K3" s="129"/>
      <c r="L3" s="129"/>
      <c r="M3" s="129"/>
      <c r="N3" s="129"/>
      <c r="O3" s="129"/>
      <c r="P3" s="129"/>
      <c r="Q3" s="129"/>
      <c r="R3" s="130"/>
    </row>
    <row r="4" spans="1:20" ht="18.75">
      <c r="A4" s="127"/>
      <c r="B4" s="131" t="s">
        <v>431</v>
      </c>
      <c r="C4" s="132"/>
      <c r="D4" s="132"/>
      <c r="E4" s="132"/>
      <c r="F4" s="132"/>
      <c r="G4" s="132"/>
      <c r="H4" s="132"/>
      <c r="I4" s="132"/>
      <c r="J4" s="132"/>
      <c r="K4" s="132"/>
      <c r="L4" s="132"/>
      <c r="M4" s="132"/>
      <c r="N4" s="132"/>
      <c r="O4" s="132"/>
      <c r="P4" s="132"/>
      <c r="Q4" s="132"/>
      <c r="R4" s="133"/>
    </row>
    <row r="5" spans="1:20" ht="15.75">
      <c r="B5" s="131" t="s">
        <v>206</v>
      </c>
      <c r="C5" s="132"/>
      <c r="D5" s="132"/>
      <c r="E5" s="132"/>
      <c r="F5" s="132"/>
      <c r="G5" s="132"/>
      <c r="H5" s="132"/>
      <c r="I5" s="132"/>
      <c r="J5" s="132"/>
      <c r="K5" s="132"/>
      <c r="L5" s="132"/>
      <c r="M5" s="132"/>
      <c r="N5" s="132"/>
      <c r="O5" s="132"/>
      <c r="P5" s="132"/>
      <c r="Q5" s="132"/>
      <c r="R5" s="133"/>
    </row>
    <row r="6" spans="1:20" ht="15.75" customHeight="1" thickBot="1">
      <c r="B6" s="134" t="s">
        <v>429</v>
      </c>
      <c r="C6" s="135"/>
      <c r="D6" s="135"/>
      <c r="E6" s="135"/>
      <c r="F6" s="135"/>
      <c r="G6" s="135"/>
      <c r="H6" s="135"/>
      <c r="I6" s="135"/>
      <c r="J6" s="135"/>
      <c r="K6" s="135"/>
      <c r="L6" s="135"/>
      <c r="M6" s="135"/>
      <c r="N6" s="135"/>
      <c r="O6" s="135"/>
      <c r="P6" s="135"/>
      <c r="Q6" s="135"/>
      <c r="R6" s="136"/>
    </row>
    <row r="7" spans="1:20" ht="15.75" thickBot="1">
      <c r="B7" s="255"/>
      <c r="C7" s="255"/>
      <c r="D7" s="255"/>
      <c r="E7" s="255"/>
      <c r="F7" s="255"/>
      <c r="G7" s="255"/>
      <c r="H7" s="255"/>
      <c r="I7" s="220"/>
      <c r="J7" s="220"/>
      <c r="K7" s="220"/>
      <c r="L7" s="220"/>
      <c r="M7" s="220"/>
      <c r="N7" s="220"/>
      <c r="O7" s="220"/>
      <c r="P7" s="220"/>
      <c r="Q7" s="220"/>
      <c r="R7" s="220"/>
    </row>
    <row r="8" spans="1:20">
      <c r="B8" s="212"/>
      <c r="C8" s="138"/>
      <c r="D8" s="138"/>
      <c r="E8" s="138"/>
      <c r="F8" s="138"/>
      <c r="G8" s="138"/>
      <c r="H8" s="138"/>
      <c r="I8" s="138"/>
      <c r="J8" s="138"/>
      <c r="K8" s="138"/>
      <c r="L8" s="138"/>
      <c r="M8" s="138"/>
      <c r="N8" s="138"/>
      <c r="O8" s="138"/>
      <c r="P8" s="138"/>
      <c r="Q8" s="138"/>
      <c r="R8" s="213"/>
    </row>
    <row r="9" spans="1:20">
      <c r="B9" s="214"/>
      <c r="C9" s="13"/>
      <c r="D9" s="13"/>
      <c r="E9" s="13"/>
      <c r="F9" s="13"/>
      <c r="G9" s="13"/>
      <c r="H9" s="13"/>
      <c r="I9" s="13"/>
      <c r="J9" s="13"/>
      <c r="K9" s="13"/>
      <c r="L9" s="13"/>
      <c r="M9" s="13"/>
      <c r="N9" s="13"/>
      <c r="O9" s="13"/>
      <c r="P9" s="13"/>
      <c r="Q9" s="13"/>
      <c r="R9" s="22"/>
    </row>
    <row r="10" spans="1:20" ht="15" customHeight="1">
      <c r="B10" s="214"/>
      <c r="C10" s="71" t="s">
        <v>0</v>
      </c>
      <c r="D10" s="142" t="s">
        <v>404</v>
      </c>
      <c r="E10" s="143"/>
      <c r="F10" s="143"/>
      <c r="G10" s="143"/>
      <c r="H10" s="143"/>
      <c r="I10" s="143"/>
      <c r="J10" s="143"/>
      <c r="K10" s="143"/>
      <c r="L10" s="143"/>
      <c r="M10" s="143"/>
      <c r="N10" s="143"/>
      <c r="O10" s="143"/>
      <c r="P10" s="143"/>
      <c r="Q10" s="143"/>
      <c r="R10" s="22"/>
    </row>
    <row r="11" spans="1:20">
      <c r="B11" s="214"/>
      <c r="C11" s="71"/>
      <c r="D11" s="143"/>
      <c r="E11" s="143"/>
      <c r="F11" s="143"/>
      <c r="G11" s="143"/>
      <c r="H11" s="143"/>
      <c r="I11" s="143"/>
      <c r="J11" s="143"/>
      <c r="K11" s="143"/>
      <c r="L11" s="143"/>
      <c r="M11" s="143"/>
      <c r="N11" s="143"/>
      <c r="O11" s="143"/>
      <c r="P11" s="143"/>
      <c r="Q11" s="143"/>
      <c r="R11" s="22"/>
    </row>
    <row r="12" spans="1:20">
      <c r="B12" s="214"/>
      <c r="C12" s="71"/>
      <c r="D12" s="143"/>
      <c r="E12" s="143"/>
      <c r="F12" s="143"/>
      <c r="G12" s="143"/>
      <c r="H12" s="143"/>
      <c r="I12" s="143"/>
      <c r="J12" s="143"/>
      <c r="K12" s="143"/>
      <c r="L12" s="143"/>
      <c r="M12" s="143"/>
      <c r="N12" s="143"/>
      <c r="O12" s="143"/>
      <c r="P12" s="143"/>
      <c r="Q12" s="143"/>
      <c r="R12" s="22"/>
    </row>
    <row r="13" spans="1:20" ht="6" customHeight="1">
      <c r="B13" s="214"/>
      <c r="C13" s="71"/>
      <c r="D13" s="13"/>
      <c r="E13" s="13"/>
      <c r="F13" s="13"/>
      <c r="G13" s="13"/>
      <c r="H13" s="13"/>
      <c r="I13" s="31"/>
      <c r="J13" s="27"/>
      <c r="K13" s="13"/>
      <c r="L13" s="364"/>
      <c r="M13" s="31"/>
      <c r="N13" s="31"/>
      <c r="O13" s="364"/>
      <c r="P13" s="13"/>
      <c r="Q13" s="13"/>
      <c r="R13" s="22"/>
    </row>
    <row r="14" spans="1:20" ht="17.25">
      <c r="B14" s="214"/>
      <c r="C14" s="13"/>
      <c r="D14" s="13"/>
      <c r="E14" s="13"/>
      <c r="F14" s="13"/>
      <c r="G14" s="13"/>
      <c r="H14" s="13"/>
      <c r="I14" s="28" t="s">
        <v>317</v>
      </c>
      <c r="J14" s="27"/>
      <c r="K14" s="27"/>
      <c r="L14" s="28" t="s">
        <v>318</v>
      </c>
      <c r="M14" s="27"/>
      <c r="N14" s="19"/>
      <c r="O14" s="28" t="s">
        <v>319</v>
      </c>
      <c r="P14" s="13"/>
      <c r="Q14" s="13"/>
      <c r="R14" s="22"/>
    </row>
    <row r="15" spans="1:20" ht="6" customHeight="1" thickBot="1">
      <c r="B15" s="214"/>
      <c r="C15" s="71"/>
      <c r="D15" s="113"/>
      <c r="E15" s="27"/>
      <c r="F15" s="113"/>
      <c r="G15" s="113"/>
      <c r="H15" s="27"/>
      <c r="I15" s="19"/>
      <c r="J15" s="19"/>
      <c r="K15" s="19"/>
      <c r="L15" s="19"/>
      <c r="M15" s="19"/>
      <c r="N15" s="13"/>
      <c r="O15" s="13"/>
      <c r="P15" s="13"/>
      <c r="Q15" s="13"/>
      <c r="R15" s="22"/>
    </row>
    <row r="16" spans="1:20" ht="15" customHeight="1" thickBot="1">
      <c r="B16" s="214"/>
      <c r="C16" s="71"/>
      <c r="D16" s="44" t="str">
        <f>'Tons per Year'!C26</f>
        <v>Yard Trimmings Currently Collected Separately</v>
      </c>
      <c r="E16" s="13"/>
      <c r="F16" s="13"/>
      <c r="G16" s="13"/>
      <c r="H16" s="13"/>
      <c r="I16" s="2">
        <f>IF($T$16="every other week",'Tons per Year'!K26/26,'Tons per Year'!K26/52)</f>
        <v>0</v>
      </c>
      <c r="J16" s="108" t="s">
        <v>480</v>
      </c>
      <c r="K16" s="6"/>
      <c r="L16" s="2">
        <f>IF($T$16="every other week",'Tons per Year'!N26/26,'Tons per Year'!N26/52)</f>
        <v>0</v>
      </c>
      <c r="M16" s="108" t="s">
        <v>480</v>
      </c>
      <c r="N16" s="6"/>
      <c r="O16" s="2">
        <f>IF($T$16="every other week",'Tons per Year'!Q26/26,'Tons per Year'!Q26/52)</f>
        <v>0</v>
      </c>
      <c r="P16" s="108" t="s">
        <v>480</v>
      </c>
      <c r="Q16" s="13"/>
      <c r="R16" s="22"/>
      <c r="T16" s="365">
        <f>'Curbside Frequency'!N14</f>
        <v>0</v>
      </c>
    </row>
    <row r="17" spans="2:20" ht="6" customHeight="1" thickBot="1">
      <c r="B17" s="214"/>
      <c r="C17" s="71"/>
      <c r="D17" s="13"/>
      <c r="E17" s="13"/>
      <c r="F17" s="13"/>
      <c r="G17" s="13"/>
      <c r="H17" s="13"/>
      <c r="I17" s="6"/>
      <c r="J17" s="13"/>
      <c r="K17" s="6"/>
      <c r="L17" s="6"/>
      <c r="M17" s="13"/>
      <c r="N17" s="6"/>
      <c r="O17" s="6"/>
      <c r="P17" s="13"/>
      <c r="Q17" s="13"/>
      <c r="R17" s="22"/>
      <c r="T17" s="365"/>
    </row>
    <row r="18" spans="2:20" ht="15" customHeight="1" thickBot="1">
      <c r="B18" s="214"/>
      <c r="C18" s="71"/>
      <c r="D18" s="13" t="str">
        <f>'Tons per Year'!C28</f>
        <v>Other SSO Currently Disposed</v>
      </c>
      <c r="E18" s="13"/>
      <c r="F18" s="13"/>
      <c r="G18" s="13"/>
      <c r="H18" s="13"/>
      <c r="I18" s="2">
        <f>IF($T$16="every other week",'Tons per Year'!K40/26,'Tons per Year'!K40/52)</f>
        <v>0</v>
      </c>
      <c r="J18" s="108" t="s">
        <v>480</v>
      </c>
      <c r="K18" s="6"/>
      <c r="L18" s="2">
        <f>IF($T$16="every other week",'Tons per Year'!N40/26,'Tons per Year'!N40/52)</f>
        <v>0</v>
      </c>
      <c r="M18" s="108" t="s">
        <v>480</v>
      </c>
      <c r="N18" s="6"/>
      <c r="O18" s="2">
        <f>IF($T$16="every other week",'Tons per Year'!Q40/26,'Tons per Year'!Q40/52)</f>
        <v>0</v>
      </c>
      <c r="P18" s="108" t="s">
        <v>480</v>
      </c>
      <c r="Q18" s="13"/>
      <c r="R18" s="22"/>
      <c r="T18" s="365"/>
    </row>
    <row r="19" spans="2:20" ht="6" customHeight="1" thickBot="1">
      <c r="B19" s="214"/>
      <c r="C19" s="71"/>
      <c r="D19" s="41"/>
      <c r="E19" s="41"/>
      <c r="F19" s="41"/>
      <c r="G19" s="41"/>
      <c r="H19" s="13"/>
      <c r="I19" s="6"/>
      <c r="J19" s="13"/>
      <c r="K19" s="6"/>
      <c r="L19" s="6"/>
      <c r="M19" s="13"/>
      <c r="N19" s="6"/>
      <c r="O19" s="6"/>
      <c r="P19" s="13"/>
      <c r="Q19" s="13"/>
      <c r="R19" s="22"/>
      <c r="T19" s="365"/>
    </row>
    <row r="20" spans="2:20" ht="15" customHeight="1" thickBot="1">
      <c r="B20" s="214"/>
      <c r="C20" s="71"/>
      <c r="D20" s="45" t="s">
        <v>490</v>
      </c>
      <c r="E20" s="41"/>
      <c r="F20" s="41"/>
      <c r="G20" s="41"/>
      <c r="H20" s="13"/>
      <c r="I20" s="9">
        <f>IF($T$16="every other week",'Tons per Year'!K42/26,'Tons per Year'!K42/52)</f>
        <v>0</v>
      </c>
      <c r="J20" s="41" t="s">
        <v>480</v>
      </c>
      <c r="K20" s="46"/>
      <c r="L20" s="9">
        <f>IF($T$16="every other week",'Tons per Year'!N42/26,'Tons per Year'!N42/52)</f>
        <v>0</v>
      </c>
      <c r="M20" s="41" t="s">
        <v>480</v>
      </c>
      <c r="N20" s="46"/>
      <c r="O20" s="9">
        <f>IF($T$16="every other week",'Tons per Year'!Q42/26,'Tons per Year'!Q42/52)</f>
        <v>0</v>
      </c>
      <c r="P20" s="41" t="s">
        <v>480</v>
      </c>
      <c r="Q20" s="13"/>
      <c r="R20" s="22"/>
      <c r="T20" s="365"/>
    </row>
    <row r="21" spans="2:20" ht="15" customHeight="1" thickBot="1">
      <c r="B21" s="214"/>
      <c r="C21" s="71"/>
      <c r="D21" s="45"/>
      <c r="E21" s="41"/>
      <c r="F21" s="41"/>
      <c r="G21" s="41"/>
      <c r="H21" s="13"/>
      <c r="I21" s="46"/>
      <c r="J21" s="41"/>
      <c r="K21" s="46"/>
      <c r="L21" s="46"/>
      <c r="M21" s="41"/>
      <c r="N21" s="46"/>
      <c r="O21" s="46"/>
      <c r="P21" s="41"/>
      <c r="Q21" s="13"/>
      <c r="R21" s="22"/>
      <c r="T21" s="365"/>
    </row>
    <row r="22" spans="2:20" s="121" customFormat="1" ht="15.75" customHeight="1" thickBot="1">
      <c r="B22" s="214"/>
      <c r="C22" s="366" t="s">
        <v>1</v>
      </c>
      <c r="D22" s="144" t="s">
        <v>475</v>
      </c>
      <c r="E22" s="144"/>
      <c r="F22" s="144"/>
      <c r="G22" s="144"/>
      <c r="H22" s="144"/>
      <c r="I22" s="144"/>
      <c r="J22" s="144"/>
      <c r="K22" s="144"/>
      <c r="L22" s="144"/>
      <c r="M22" s="144"/>
      <c r="N22" s="144"/>
      <c r="O22" s="190"/>
      <c r="P22" s="104">
        <f>I20/10.5</f>
        <v>0</v>
      </c>
      <c r="Q22" s="41" t="s">
        <v>481</v>
      </c>
      <c r="R22" s="22"/>
      <c r="T22" s="367"/>
    </row>
    <row r="23" spans="2:20" ht="6" customHeight="1" thickBot="1">
      <c r="B23" s="214"/>
      <c r="C23" s="71"/>
      <c r="D23" s="13"/>
      <c r="E23" s="13"/>
      <c r="F23" s="13"/>
      <c r="G23" s="13"/>
      <c r="H23" s="13"/>
      <c r="I23" s="31"/>
      <c r="J23" s="27"/>
      <c r="K23" s="13"/>
      <c r="L23" s="364"/>
      <c r="M23" s="31"/>
      <c r="N23" s="31"/>
      <c r="O23" s="364"/>
      <c r="P23" s="13"/>
      <c r="Q23" s="13"/>
      <c r="R23" s="22"/>
    </row>
    <row r="24" spans="2:20" ht="15" customHeight="1" thickBot="1">
      <c r="B24" s="214"/>
      <c r="C24" s="366" t="s">
        <v>2</v>
      </c>
      <c r="D24" s="116" t="s">
        <v>491</v>
      </c>
      <c r="E24" s="116"/>
      <c r="F24" s="116"/>
      <c r="G24" s="116"/>
      <c r="H24" s="116"/>
      <c r="I24" s="116"/>
      <c r="J24" s="116"/>
      <c r="K24" s="116"/>
      <c r="L24" s="116"/>
      <c r="M24" s="116"/>
      <c r="N24" s="116"/>
      <c r="O24" s="13"/>
      <c r="P24" s="375"/>
      <c r="Q24" s="41" t="s">
        <v>481</v>
      </c>
      <c r="R24" s="22"/>
    </row>
    <row r="25" spans="2:20" ht="15" customHeight="1">
      <c r="B25" s="214"/>
      <c r="C25" s="366"/>
      <c r="D25" s="116"/>
      <c r="E25" s="116"/>
      <c r="F25" s="116"/>
      <c r="G25" s="116"/>
      <c r="H25" s="116"/>
      <c r="I25" s="116"/>
      <c r="J25" s="116"/>
      <c r="K25" s="116"/>
      <c r="L25" s="116"/>
      <c r="M25" s="116"/>
      <c r="N25" s="116"/>
      <c r="O25" s="13"/>
      <c r="P25" s="13"/>
      <c r="Q25" s="13"/>
      <c r="R25" s="22"/>
    </row>
    <row r="26" spans="2:20" ht="15" customHeight="1">
      <c r="B26" s="214"/>
      <c r="C26" s="366"/>
      <c r="D26" s="116"/>
      <c r="E26" s="116"/>
      <c r="F26" s="116"/>
      <c r="G26" s="116"/>
      <c r="H26" s="116"/>
      <c r="I26" s="116"/>
      <c r="J26" s="116"/>
      <c r="K26" s="116"/>
      <c r="L26" s="116"/>
      <c r="M26" s="116"/>
      <c r="N26" s="116"/>
      <c r="O26" s="13"/>
      <c r="P26" s="13"/>
      <c r="Q26" s="13"/>
      <c r="R26" s="22"/>
    </row>
    <row r="27" spans="2:20" ht="6" customHeight="1" thickBot="1">
      <c r="B27" s="214"/>
      <c r="C27" s="71"/>
      <c r="D27" s="13"/>
      <c r="E27" s="13"/>
      <c r="F27" s="13"/>
      <c r="G27" s="13"/>
      <c r="H27" s="13"/>
      <c r="I27" s="31"/>
      <c r="J27" s="27"/>
      <c r="K27" s="13"/>
      <c r="L27" s="364"/>
      <c r="M27" s="31"/>
      <c r="N27" s="31"/>
      <c r="O27" s="364"/>
      <c r="P27" s="13"/>
      <c r="Q27" s="13"/>
      <c r="R27" s="22"/>
    </row>
    <row r="28" spans="2:20" ht="15" customHeight="1" thickBot="1">
      <c r="B28" s="214"/>
      <c r="C28" s="366" t="s">
        <v>28</v>
      </c>
      <c r="D28" s="115" t="s">
        <v>316</v>
      </c>
      <c r="E28" s="115"/>
      <c r="F28" s="115"/>
      <c r="G28" s="115"/>
      <c r="H28" s="115"/>
      <c r="I28" s="115"/>
      <c r="J28" s="115"/>
      <c r="K28" s="115"/>
      <c r="L28" s="115"/>
      <c r="M28" s="115"/>
      <c r="N28" s="112"/>
      <c r="O28" s="47"/>
      <c r="P28" s="3">
        <f>'Participation Rate'!O26*'Operational Impacts'!K29</f>
        <v>0</v>
      </c>
      <c r="Q28" s="41" t="s">
        <v>482</v>
      </c>
      <c r="R28" s="22"/>
    </row>
    <row r="29" spans="2:20" ht="15.75" hidden="1" customHeight="1" thickBot="1">
      <c r="B29" s="214"/>
      <c r="C29" s="71"/>
      <c r="D29" s="27"/>
      <c r="E29" s="27"/>
      <c r="F29" s="27"/>
      <c r="G29" s="41" t="s">
        <v>38</v>
      </c>
      <c r="H29" s="27"/>
      <c r="I29" s="27"/>
      <c r="J29" s="27"/>
      <c r="K29" s="3">
        <f>'Community Overiew'!O12</f>
        <v>0</v>
      </c>
      <c r="L29" s="27"/>
      <c r="M29" s="27"/>
      <c r="N29" s="13"/>
      <c r="O29" s="13"/>
      <c r="P29" s="13"/>
      <c r="Q29" s="13"/>
      <c r="R29" s="22"/>
    </row>
    <row r="30" spans="2:20" hidden="1">
      <c r="B30" s="214"/>
      <c r="C30" s="71"/>
      <c r="D30" s="27"/>
      <c r="E30" s="27"/>
      <c r="F30" s="27"/>
      <c r="G30" s="27"/>
      <c r="H30" s="27"/>
      <c r="I30" s="27"/>
      <c r="J30" s="27"/>
      <c r="K30" s="48"/>
      <c r="L30" s="27"/>
      <c r="M30" s="27"/>
      <c r="N30" s="13"/>
      <c r="O30" s="13"/>
      <c r="P30" s="13"/>
      <c r="Q30" s="13"/>
      <c r="R30" s="22"/>
    </row>
    <row r="31" spans="2:20" ht="6" customHeight="1" thickBot="1">
      <c r="B31" s="214"/>
      <c r="C31" s="71"/>
      <c r="D31" s="13"/>
      <c r="E31" s="13"/>
      <c r="F31" s="13"/>
      <c r="G31" s="13"/>
      <c r="H31" s="13"/>
      <c r="I31" s="31"/>
      <c r="J31" s="27"/>
      <c r="K31" s="13"/>
      <c r="L31" s="364"/>
      <c r="M31" s="31"/>
      <c r="N31" s="31"/>
      <c r="O31" s="364"/>
      <c r="P31" s="13"/>
      <c r="Q31" s="13"/>
      <c r="R31" s="22"/>
    </row>
    <row r="32" spans="2:20" ht="15" customHeight="1" thickBot="1">
      <c r="B32" s="214"/>
      <c r="C32" s="366" t="s">
        <v>69</v>
      </c>
      <c r="D32" s="144" t="s">
        <v>376</v>
      </c>
      <c r="E32" s="368"/>
      <c r="F32" s="368"/>
      <c r="G32" s="368"/>
      <c r="H32" s="368"/>
      <c r="I32" s="368"/>
      <c r="J32" s="368"/>
      <c r="K32" s="368"/>
      <c r="L32" s="368"/>
      <c r="M32" s="368"/>
      <c r="N32" s="368"/>
      <c r="O32" s="369"/>
      <c r="P32" s="375"/>
      <c r="Q32" s="41" t="s">
        <v>482</v>
      </c>
      <c r="R32" s="22"/>
    </row>
    <row r="33" spans="2:20" ht="15" customHeight="1">
      <c r="B33" s="214"/>
      <c r="C33" s="71"/>
      <c r="D33" s="368"/>
      <c r="E33" s="368"/>
      <c r="F33" s="368"/>
      <c r="G33" s="368"/>
      <c r="H33" s="368"/>
      <c r="I33" s="368"/>
      <c r="J33" s="368"/>
      <c r="K33" s="368"/>
      <c r="L33" s="368"/>
      <c r="M33" s="368"/>
      <c r="N33" s="368"/>
      <c r="O33" s="23"/>
      <c r="P33" s="13"/>
      <c r="Q33" s="13"/>
      <c r="R33" s="22"/>
    </row>
    <row r="34" spans="2:20">
      <c r="B34" s="214"/>
      <c r="C34" s="71"/>
      <c r="D34" s="368"/>
      <c r="E34" s="368"/>
      <c r="F34" s="368"/>
      <c r="G34" s="368"/>
      <c r="H34" s="368"/>
      <c r="I34" s="368"/>
      <c r="J34" s="368"/>
      <c r="K34" s="368"/>
      <c r="L34" s="368"/>
      <c r="M34" s="368"/>
      <c r="N34" s="368"/>
      <c r="O34" s="317"/>
      <c r="P34" s="13"/>
      <c r="Q34" s="13"/>
      <c r="R34" s="22"/>
    </row>
    <row r="35" spans="2:20" ht="6" customHeight="1" thickBot="1">
      <c r="B35" s="214"/>
      <c r="C35" s="71"/>
      <c r="D35" s="13"/>
      <c r="E35" s="13"/>
      <c r="F35" s="13"/>
      <c r="G35" s="13"/>
      <c r="H35" s="13"/>
      <c r="I35" s="31"/>
      <c r="J35" s="27"/>
      <c r="K35" s="13"/>
      <c r="L35" s="364"/>
      <c r="M35" s="31"/>
      <c r="N35" s="31"/>
      <c r="O35" s="364"/>
      <c r="P35" s="13"/>
      <c r="Q35" s="13"/>
      <c r="R35" s="22"/>
    </row>
    <row r="36" spans="2:20" ht="15" customHeight="1" thickBot="1">
      <c r="B36" s="214"/>
      <c r="C36" s="226" t="s">
        <v>71</v>
      </c>
      <c r="D36" s="370" t="s">
        <v>476</v>
      </c>
      <c r="E36" s="371"/>
      <c r="F36" s="371"/>
      <c r="G36" s="371"/>
      <c r="H36" s="371"/>
      <c r="I36" s="371"/>
      <c r="J36" s="371"/>
      <c r="K36" s="371"/>
      <c r="L36" s="371"/>
      <c r="M36" s="371"/>
      <c r="N36" s="371"/>
      <c r="O36" s="372"/>
      <c r="P36" s="103" t="e">
        <f>ROUND(P28/P32,0)</f>
        <v>#DIV/0!</v>
      </c>
      <c r="Q36" s="41" t="s">
        <v>483</v>
      </c>
      <c r="R36" s="22"/>
    </row>
    <row r="37" spans="2:20" ht="6" customHeight="1" thickBot="1">
      <c r="B37" s="214"/>
      <c r="C37" s="71"/>
      <c r="D37" s="13"/>
      <c r="E37" s="13"/>
      <c r="F37" s="13"/>
      <c r="G37" s="13"/>
      <c r="H37" s="13"/>
      <c r="I37" s="31"/>
      <c r="J37" s="27"/>
      <c r="K37" s="13"/>
      <c r="L37" s="364"/>
      <c r="M37" s="31"/>
      <c r="N37" s="31"/>
      <c r="O37" s="364"/>
      <c r="P37" s="13"/>
      <c r="Q37" s="13"/>
      <c r="R37" s="22"/>
    </row>
    <row r="38" spans="2:20" ht="15" customHeight="1" thickBot="1">
      <c r="B38" s="214"/>
      <c r="C38" s="226" t="s">
        <v>477</v>
      </c>
      <c r="D38" s="116" t="s">
        <v>478</v>
      </c>
      <c r="E38" s="116"/>
      <c r="F38" s="116"/>
      <c r="G38" s="116"/>
      <c r="H38" s="116"/>
      <c r="I38" s="116"/>
      <c r="J38" s="116"/>
      <c r="K38" s="116"/>
      <c r="L38" s="116"/>
      <c r="M38" s="116"/>
      <c r="N38" s="116"/>
      <c r="O38" s="372"/>
      <c r="P38" s="375"/>
      <c r="Q38" s="41" t="s">
        <v>483</v>
      </c>
      <c r="R38" s="22"/>
    </row>
    <row r="39" spans="2:20" ht="15" customHeight="1">
      <c r="B39" s="214"/>
      <c r="C39" s="226"/>
      <c r="D39" s="116"/>
      <c r="E39" s="116"/>
      <c r="F39" s="116"/>
      <c r="G39" s="116"/>
      <c r="H39" s="116"/>
      <c r="I39" s="116"/>
      <c r="J39" s="116"/>
      <c r="K39" s="116"/>
      <c r="L39" s="116"/>
      <c r="M39" s="116"/>
      <c r="N39" s="116"/>
      <c r="O39" s="371"/>
      <c r="P39" s="105"/>
      <c r="Q39" s="41"/>
      <c r="R39" s="22"/>
    </row>
    <row r="40" spans="2:20" ht="15" customHeight="1">
      <c r="B40" s="214"/>
      <c r="C40" s="373"/>
      <c r="D40" s="371"/>
      <c r="E40" s="371"/>
      <c r="F40" s="371"/>
      <c r="G40" s="371"/>
      <c r="H40" s="371"/>
      <c r="I40" s="371"/>
      <c r="J40" s="371"/>
      <c r="K40" s="371"/>
      <c r="L40" s="371"/>
      <c r="M40" s="371"/>
      <c r="N40" s="371"/>
      <c r="O40" s="270"/>
      <c r="P40" s="13"/>
      <c r="Q40" s="13"/>
      <c r="R40" s="22"/>
    </row>
    <row r="41" spans="2:20" ht="15" customHeight="1">
      <c r="B41" s="214"/>
      <c r="C41" s="291" t="s">
        <v>422</v>
      </c>
      <c r="D41" s="291"/>
      <c r="E41" s="291"/>
      <c r="F41" s="291"/>
      <c r="G41" s="291"/>
      <c r="H41" s="291"/>
      <c r="I41" s="291"/>
      <c r="J41" s="291"/>
      <c r="K41" s="291"/>
      <c r="L41" s="291"/>
      <c r="M41" s="291"/>
      <c r="N41" s="291"/>
      <c r="O41" s="291"/>
      <c r="P41" s="147" t="s">
        <v>18</v>
      </c>
      <c r="Q41" s="13"/>
      <c r="R41" s="22"/>
      <c r="T41" s="122"/>
    </row>
    <row r="42" spans="2:20" ht="15" customHeight="1">
      <c r="B42" s="214"/>
      <c r="C42" s="291" t="s">
        <v>415</v>
      </c>
      <c r="D42" s="291"/>
      <c r="E42" s="291"/>
      <c r="F42" s="291"/>
      <c r="G42" s="291"/>
      <c r="H42" s="291"/>
      <c r="I42" s="291"/>
      <c r="J42" s="291"/>
      <c r="K42" s="291"/>
      <c r="L42" s="291"/>
      <c r="M42" s="291"/>
      <c r="N42" s="291"/>
      <c r="O42" s="291"/>
      <c r="P42" s="42"/>
      <c r="Q42" s="13"/>
      <c r="R42" s="22"/>
      <c r="T42" s="122"/>
    </row>
    <row r="43" spans="2:20" ht="15" customHeight="1">
      <c r="B43" s="214"/>
      <c r="C43" s="298"/>
      <c r="D43" s="298"/>
      <c r="E43" s="298"/>
      <c r="F43" s="298"/>
      <c r="G43" s="298"/>
      <c r="H43" s="298"/>
      <c r="I43" s="298"/>
      <c r="J43" s="298"/>
      <c r="K43" s="298"/>
      <c r="L43" s="298"/>
      <c r="M43" s="298"/>
      <c r="N43" s="298"/>
      <c r="O43" s="298"/>
      <c r="P43" s="42"/>
      <c r="Q43" s="13"/>
      <c r="R43" s="22"/>
      <c r="T43" s="122"/>
    </row>
    <row r="44" spans="2:20" ht="15" customHeight="1">
      <c r="B44" s="214"/>
      <c r="C44" s="234" t="s">
        <v>427</v>
      </c>
      <c r="D44" s="13"/>
      <c r="E44" s="13"/>
      <c r="F44" s="13"/>
      <c r="G44" s="13"/>
      <c r="H44" s="13"/>
      <c r="I44" s="13"/>
      <c r="J44" s="13"/>
      <c r="K44" s="13"/>
      <c r="L44" s="13"/>
      <c r="M44" s="13"/>
      <c r="N44" s="13"/>
      <c r="O44" s="13"/>
      <c r="P44" s="13"/>
      <c r="Q44" s="13"/>
      <c r="R44" s="22"/>
    </row>
    <row r="45" spans="2:20" ht="15" customHeight="1">
      <c r="B45" s="214"/>
      <c r="C45" s="234" t="s">
        <v>428</v>
      </c>
      <c r="D45" s="13"/>
      <c r="E45" s="13"/>
      <c r="F45" s="13"/>
      <c r="G45" s="13"/>
      <c r="H45" s="13"/>
      <c r="I45" s="13"/>
      <c r="J45" s="13"/>
      <c r="K45" s="13"/>
      <c r="L45" s="13"/>
      <c r="M45" s="13"/>
      <c r="N45" s="13"/>
      <c r="O45" s="13"/>
      <c r="P45" s="13"/>
      <c r="Q45" s="13"/>
      <c r="R45" s="22"/>
    </row>
    <row r="46" spans="2:20">
      <c r="B46" s="214"/>
      <c r="C46" s="234" t="s">
        <v>438</v>
      </c>
      <c r="D46" s="13"/>
      <c r="E46" s="13"/>
      <c r="F46" s="13"/>
      <c r="G46" s="13"/>
      <c r="H46" s="13"/>
      <c r="I46" s="13"/>
      <c r="J46" s="13"/>
      <c r="K46" s="13"/>
      <c r="L46" s="13"/>
      <c r="M46" s="13"/>
      <c r="N46" s="13"/>
      <c r="O46" s="13"/>
      <c r="P46" s="13"/>
      <c r="Q46" s="13"/>
      <c r="R46" s="22"/>
    </row>
    <row r="47" spans="2:20" ht="15" customHeight="1">
      <c r="B47" s="214"/>
      <c r="C47" s="234"/>
      <c r="D47" s="13"/>
      <c r="E47" s="13"/>
      <c r="F47" s="13"/>
      <c r="G47" s="13"/>
      <c r="H47" s="13"/>
      <c r="I47" s="13"/>
      <c r="J47" s="13"/>
      <c r="K47" s="13"/>
      <c r="L47" s="13"/>
      <c r="M47" s="13"/>
      <c r="N47" s="13"/>
      <c r="O47" s="13"/>
      <c r="P47" s="13"/>
      <c r="Q47" s="13"/>
      <c r="R47" s="22"/>
    </row>
    <row r="48" spans="2:20" ht="15" customHeight="1">
      <c r="B48" s="214"/>
      <c r="C48" s="13"/>
      <c r="D48" s="13"/>
      <c r="E48" s="13"/>
      <c r="F48" s="13"/>
      <c r="G48" s="13"/>
      <c r="H48" s="13"/>
      <c r="I48" s="41"/>
      <c r="J48" s="42" t="s">
        <v>22</v>
      </c>
      <c r="K48" s="43"/>
      <c r="L48" s="43"/>
      <c r="M48" s="43"/>
      <c r="N48" s="43"/>
      <c r="O48" s="43"/>
      <c r="P48" s="43"/>
      <c r="Q48" s="43"/>
      <c r="R48" s="22"/>
    </row>
    <row r="49" spans="2:18" ht="15" customHeight="1">
      <c r="B49" s="214"/>
      <c r="C49" s="13"/>
      <c r="D49" s="13"/>
      <c r="E49" s="13"/>
      <c r="F49" s="13"/>
      <c r="G49" s="13"/>
      <c r="H49" s="13"/>
      <c r="I49" s="13"/>
      <c r="J49" s="161" t="s">
        <v>15</v>
      </c>
      <c r="K49" s="43"/>
      <c r="L49" s="43"/>
      <c r="M49" s="43"/>
      <c r="N49" s="43"/>
      <c r="O49" s="43"/>
      <c r="P49" s="358"/>
      <c r="Q49" s="374" t="s">
        <v>14</v>
      </c>
      <c r="R49" s="22"/>
    </row>
    <row r="50" spans="2:18" ht="15" customHeight="1" thickBot="1">
      <c r="B50" s="359"/>
      <c r="C50" s="163"/>
      <c r="D50" s="163"/>
      <c r="E50" s="163"/>
      <c r="F50" s="163"/>
      <c r="G50" s="163"/>
      <c r="H50" s="163"/>
      <c r="I50" s="163"/>
      <c r="J50" s="163"/>
      <c r="K50" s="163"/>
      <c r="L50" s="163"/>
      <c r="M50" s="163"/>
      <c r="N50" s="163"/>
      <c r="O50" s="163"/>
      <c r="P50" s="163"/>
      <c r="Q50" s="163"/>
      <c r="R50" s="360"/>
    </row>
  </sheetData>
  <sheetProtection password="C4A2" sheet="1" objects="1" scenarios="1"/>
  <mergeCells count="12">
    <mergeCell ref="C41:O41"/>
    <mergeCell ref="C42:O42"/>
    <mergeCell ref="B3:R3"/>
    <mergeCell ref="B4:R4"/>
    <mergeCell ref="B5:R5"/>
    <mergeCell ref="D32:N34"/>
    <mergeCell ref="D10:Q12"/>
    <mergeCell ref="D28:M28"/>
    <mergeCell ref="B6:R6"/>
    <mergeCell ref="D22:N22"/>
    <mergeCell ref="D38:N39"/>
    <mergeCell ref="D24:N26"/>
  </mergeCells>
  <conditionalFormatting sqref="P24">
    <cfRule type="expression" dxfId="0" priority="1">
      <formula>$P$38&gt;$P$24</formula>
    </cfRule>
  </conditionalFormatting>
  <hyperlinks>
    <hyperlink ref="J49" location="'Equipment Impacts'!A1" display="Next Page"/>
    <hyperlink ref="Q49" location="Collector!A1" display="Previous Page"/>
    <hyperlink ref="P41" location="'Program Summaries'!A1" display="Program Summaries"/>
  </hyperlinks>
  <pageMargins left="0.7" right="0.7" top="0.75" bottom="0.75" header="0.3" footer="0.3"/>
  <pageSetup scale="72" orientation="landscape" r:id="rId1"/>
  <headerFooter>
    <oddFooter>Page &amp;P of &amp;N</oddFooter>
  </headerFooter>
  <ignoredErrors>
    <ignoredError sqref="C10" numberStoredAsText="1"/>
  </ignoredErrors>
</worksheet>
</file>

<file path=xl/worksheets/sheet15.xml><?xml version="1.0" encoding="utf-8"?>
<worksheet xmlns="http://schemas.openxmlformats.org/spreadsheetml/2006/main" xmlns:r="http://schemas.openxmlformats.org/officeDocument/2006/relationships">
  <sheetPr>
    <tabColor theme="6"/>
    <pageSetUpPr fitToPage="1"/>
  </sheetPr>
  <dimension ref="A1:V45"/>
  <sheetViews>
    <sheetView topLeftCell="B1" zoomScale="90" zoomScaleNormal="90" zoomScaleSheetLayoutView="85" workbookViewId="0">
      <selection activeCell="D9" sqref="D9:S12"/>
    </sheetView>
  </sheetViews>
  <sheetFormatPr defaultRowHeight="15"/>
  <cols>
    <col min="1" max="1" width="5.28515625" style="121" customWidth="1"/>
    <col min="2" max="2" width="9.28515625" style="121" customWidth="1"/>
    <col min="3" max="3" width="5.140625" style="121" customWidth="1"/>
    <col min="4" max="8" width="9.28515625" style="121" customWidth="1"/>
    <col min="9" max="10" width="9.28515625" style="122" customWidth="1"/>
    <col min="11" max="11" width="13.140625" style="122" customWidth="1"/>
    <col min="12" max="12" width="9.28515625" style="122" customWidth="1"/>
    <col min="13" max="13" width="13.140625" style="122" customWidth="1"/>
    <col min="14" max="16" width="9.28515625" style="122" customWidth="1"/>
    <col min="17" max="17" width="13.140625" style="122" customWidth="1"/>
    <col min="18" max="18" width="9.28515625" style="122" customWidth="1"/>
    <col min="19" max="19" width="17.42578125" style="122" customWidth="1"/>
    <col min="20" max="20" width="9.140625" style="122"/>
    <col min="21" max="21" width="5.42578125" style="122" customWidth="1"/>
    <col min="22" max="22" width="9.140625" style="122" hidden="1" customWidth="1"/>
    <col min="23" max="24" width="9.140625" style="122" customWidth="1"/>
    <col min="25" max="16384" width="9.140625" style="122"/>
  </cols>
  <sheetData>
    <row r="1" spans="1:20" ht="15.75" thickBot="1"/>
    <row r="2" spans="1:20">
      <c r="B2" s="212"/>
      <c r="C2" s="138"/>
      <c r="D2" s="138"/>
      <c r="E2" s="138"/>
      <c r="F2" s="138"/>
      <c r="G2" s="138"/>
      <c r="H2" s="138"/>
      <c r="I2" s="138"/>
      <c r="J2" s="138"/>
      <c r="K2" s="138"/>
      <c r="L2" s="138"/>
      <c r="M2" s="138"/>
      <c r="N2" s="138"/>
      <c r="O2" s="138"/>
      <c r="P2" s="138"/>
      <c r="Q2" s="138"/>
      <c r="R2" s="138"/>
      <c r="S2" s="138"/>
      <c r="T2" s="213"/>
    </row>
    <row r="3" spans="1:20" ht="18.75">
      <c r="A3" s="127"/>
      <c r="B3" s="128" t="s">
        <v>219</v>
      </c>
      <c r="C3" s="129"/>
      <c r="D3" s="129"/>
      <c r="E3" s="129"/>
      <c r="F3" s="129"/>
      <c r="G3" s="129"/>
      <c r="H3" s="129"/>
      <c r="I3" s="129"/>
      <c r="J3" s="129"/>
      <c r="K3" s="129"/>
      <c r="L3" s="129"/>
      <c r="M3" s="129"/>
      <c r="N3" s="129"/>
      <c r="O3" s="129"/>
      <c r="P3" s="129"/>
      <c r="Q3" s="129"/>
      <c r="R3" s="129"/>
      <c r="S3" s="129"/>
      <c r="T3" s="130"/>
    </row>
    <row r="4" spans="1:20" ht="18.75">
      <c r="A4" s="127"/>
      <c r="B4" s="131" t="s">
        <v>431</v>
      </c>
      <c r="C4" s="132"/>
      <c r="D4" s="132"/>
      <c r="E4" s="132"/>
      <c r="F4" s="132"/>
      <c r="G4" s="132"/>
      <c r="H4" s="132"/>
      <c r="I4" s="132"/>
      <c r="J4" s="132"/>
      <c r="K4" s="132"/>
      <c r="L4" s="132"/>
      <c r="M4" s="132"/>
      <c r="N4" s="132"/>
      <c r="O4" s="132"/>
      <c r="P4" s="132"/>
      <c r="Q4" s="132"/>
      <c r="R4" s="132"/>
      <c r="S4" s="132"/>
      <c r="T4" s="133"/>
    </row>
    <row r="5" spans="1:20" ht="15.75">
      <c r="B5" s="131" t="s">
        <v>206</v>
      </c>
      <c r="C5" s="132"/>
      <c r="D5" s="132"/>
      <c r="E5" s="132"/>
      <c r="F5" s="132"/>
      <c r="G5" s="132"/>
      <c r="H5" s="132"/>
      <c r="I5" s="132"/>
      <c r="J5" s="132"/>
      <c r="K5" s="132"/>
      <c r="L5" s="132"/>
      <c r="M5" s="132"/>
      <c r="N5" s="132"/>
      <c r="O5" s="132"/>
      <c r="P5" s="132"/>
      <c r="Q5" s="132"/>
      <c r="R5" s="132"/>
      <c r="S5" s="132"/>
      <c r="T5" s="133"/>
    </row>
    <row r="6" spans="1:20" ht="15.75" thickBot="1">
      <c r="B6" s="376" t="s">
        <v>429</v>
      </c>
      <c r="C6" s="377"/>
      <c r="D6" s="377"/>
      <c r="E6" s="377"/>
      <c r="F6" s="377"/>
      <c r="G6" s="377"/>
      <c r="H6" s="377"/>
      <c r="I6" s="377"/>
      <c r="J6" s="377"/>
      <c r="K6" s="377"/>
      <c r="L6" s="377"/>
      <c r="M6" s="377"/>
      <c r="N6" s="377"/>
      <c r="O6" s="377"/>
      <c r="P6" s="377"/>
      <c r="Q6" s="377"/>
      <c r="R6" s="377"/>
      <c r="S6" s="377"/>
      <c r="T6" s="378"/>
    </row>
    <row r="7" spans="1:20" ht="15.75" thickBot="1">
      <c r="B7" s="255"/>
      <c r="C7" s="255"/>
      <c r="D7" s="255"/>
      <c r="E7" s="255"/>
      <c r="F7" s="255"/>
      <c r="G7" s="255"/>
      <c r="H7" s="255"/>
      <c r="I7" s="220"/>
      <c r="J7" s="220"/>
      <c r="K7" s="220"/>
      <c r="L7" s="220"/>
      <c r="M7" s="220"/>
      <c r="N7" s="220"/>
      <c r="O7" s="220"/>
      <c r="P7" s="220"/>
      <c r="Q7" s="220"/>
      <c r="R7" s="220"/>
      <c r="S7" s="220"/>
      <c r="T7" s="220"/>
    </row>
    <row r="8" spans="1:20">
      <c r="B8" s="212"/>
      <c r="C8" s="138"/>
      <c r="D8" s="138"/>
      <c r="E8" s="138"/>
      <c r="F8" s="138"/>
      <c r="G8" s="138"/>
      <c r="H8" s="138"/>
      <c r="I8" s="138"/>
      <c r="J8" s="138"/>
      <c r="K8" s="138"/>
      <c r="L8" s="138"/>
      <c r="M8" s="138"/>
      <c r="N8" s="138"/>
      <c r="O8" s="138"/>
      <c r="P8" s="138"/>
      <c r="Q8" s="138"/>
      <c r="R8" s="138"/>
      <c r="S8" s="138"/>
      <c r="T8" s="213"/>
    </row>
    <row r="9" spans="1:20" ht="15" customHeight="1">
      <c r="B9" s="214"/>
      <c r="C9" s="71" t="s">
        <v>48</v>
      </c>
      <c r="D9" s="144" t="s">
        <v>461</v>
      </c>
      <c r="E9" s="379"/>
      <c r="F9" s="379"/>
      <c r="G9" s="379"/>
      <c r="H9" s="379"/>
      <c r="I9" s="379"/>
      <c r="J9" s="379"/>
      <c r="K9" s="379"/>
      <c r="L9" s="379"/>
      <c r="M9" s="379"/>
      <c r="N9" s="379"/>
      <c r="O9" s="379"/>
      <c r="P9" s="379"/>
      <c r="Q9" s="379"/>
      <c r="R9" s="379"/>
      <c r="S9" s="379"/>
      <c r="T9" s="380"/>
    </row>
    <row r="10" spans="1:20">
      <c r="B10" s="214"/>
      <c r="C10" s="71"/>
      <c r="D10" s="379"/>
      <c r="E10" s="379"/>
      <c r="F10" s="379"/>
      <c r="G10" s="379"/>
      <c r="H10" s="379"/>
      <c r="I10" s="379"/>
      <c r="J10" s="379"/>
      <c r="K10" s="379"/>
      <c r="L10" s="379"/>
      <c r="M10" s="379"/>
      <c r="N10" s="379"/>
      <c r="O10" s="379"/>
      <c r="P10" s="379"/>
      <c r="Q10" s="379"/>
      <c r="R10" s="379"/>
      <c r="S10" s="379"/>
      <c r="T10" s="380"/>
    </row>
    <row r="11" spans="1:20">
      <c r="B11" s="214"/>
      <c r="C11" s="71"/>
      <c r="D11" s="379"/>
      <c r="E11" s="379"/>
      <c r="F11" s="379"/>
      <c r="G11" s="379"/>
      <c r="H11" s="379"/>
      <c r="I11" s="379"/>
      <c r="J11" s="379"/>
      <c r="K11" s="379"/>
      <c r="L11" s="379"/>
      <c r="M11" s="379"/>
      <c r="N11" s="379"/>
      <c r="O11" s="379"/>
      <c r="P11" s="379"/>
      <c r="Q11" s="379"/>
      <c r="R11" s="379"/>
      <c r="S11" s="379"/>
      <c r="T11" s="380"/>
    </row>
    <row r="12" spans="1:20">
      <c r="B12" s="214"/>
      <c r="C12" s="71"/>
      <c r="D12" s="379"/>
      <c r="E12" s="379"/>
      <c r="F12" s="379"/>
      <c r="G12" s="379"/>
      <c r="H12" s="379"/>
      <c r="I12" s="379"/>
      <c r="J12" s="379"/>
      <c r="K12" s="379"/>
      <c r="L12" s="379"/>
      <c r="M12" s="379"/>
      <c r="N12" s="379"/>
      <c r="O12" s="379"/>
      <c r="P12" s="379"/>
      <c r="Q12" s="379"/>
      <c r="R12" s="379"/>
      <c r="S12" s="379"/>
      <c r="T12" s="380"/>
    </row>
    <row r="13" spans="1:20" ht="6.75" customHeight="1">
      <c r="B13" s="214"/>
      <c r="C13" s="71"/>
      <c r="D13" s="381"/>
      <c r="E13" s="381"/>
      <c r="F13" s="381"/>
      <c r="G13" s="381"/>
      <c r="H13" s="381"/>
      <c r="I13" s="381"/>
      <c r="J13" s="381"/>
      <c r="K13" s="381"/>
      <c r="L13" s="381"/>
      <c r="M13" s="381"/>
      <c r="N13" s="381"/>
      <c r="O13" s="381"/>
      <c r="P13" s="381"/>
      <c r="Q13" s="381"/>
      <c r="R13" s="381"/>
      <c r="S13" s="381"/>
      <c r="T13" s="380"/>
    </row>
    <row r="14" spans="1:20" ht="15" customHeight="1">
      <c r="B14" s="214"/>
      <c r="C14" s="373"/>
      <c r="D14" s="144" t="s">
        <v>379</v>
      </c>
      <c r="E14" s="144"/>
      <c r="F14" s="144"/>
      <c r="G14" s="144"/>
      <c r="H14" s="144"/>
      <c r="I14" s="144"/>
      <c r="J14" s="144"/>
      <c r="K14" s="144"/>
      <c r="L14" s="144"/>
      <c r="M14" s="144"/>
      <c r="N14" s="144"/>
      <c r="O14" s="144"/>
      <c r="P14" s="144"/>
      <c r="Q14" s="144"/>
      <c r="R14" s="144"/>
      <c r="S14" s="144"/>
      <c r="T14" s="380"/>
    </row>
    <row r="15" spans="1:20">
      <c r="B15" s="214"/>
      <c r="C15" s="71"/>
      <c r="D15" s="144"/>
      <c r="E15" s="144"/>
      <c r="F15" s="144"/>
      <c r="G15" s="144"/>
      <c r="H15" s="144"/>
      <c r="I15" s="144"/>
      <c r="J15" s="144"/>
      <c r="K15" s="144"/>
      <c r="L15" s="144"/>
      <c r="M15" s="144"/>
      <c r="N15" s="144"/>
      <c r="O15" s="144"/>
      <c r="P15" s="144"/>
      <c r="Q15" s="144"/>
      <c r="R15" s="144"/>
      <c r="S15" s="144"/>
      <c r="T15" s="380"/>
    </row>
    <row r="16" spans="1:20" ht="6.75" customHeight="1">
      <c r="B16" s="214"/>
      <c r="C16" s="71"/>
      <c r="D16" s="381"/>
      <c r="E16" s="381"/>
      <c r="F16" s="381"/>
      <c r="G16" s="381"/>
      <c r="H16" s="381"/>
      <c r="I16" s="381"/>
      <c r="J16" s="381"/>
      <c r="K16" s="381"/>
      <c r="L16" s="381"/>
      <c r="M16" s="381"/>
      <c r="N16" s="381"/>
      <c r="O16" s="381"/>
      <c r="P16" s="381"/>
      <c r="Q16" s="381"/>
      <c r="R16" s="381"/>
      <c r="S16" s="381"/>
      <c r="T16" s="382"/>
    </row>
    <row r="17" spans="1:22">
      <c r="B17" s="214"/>
      <c r="C17" s="71"/>
      <c r="D17" s="383" t="s">
        <v>380</v>
      </c>
      <c r="E17" s="384"/>
      <c r="F17" s="384"/>
      <c r="G17" s="384"/>
      <c r="H17" s="384"/>
      <c r="I17" s="384"/>
      <c r="J17" s="384"/>
      <c r="K17" s="384"/>
      <c r="L17" s="384"/>
      <c r="M17" s="384"/>
      <c r="N17" s="384"/>
      <c r="O17" s="384"/>
      <c r="P17" s="385"/>
      <c r="Q17" s="384"/>
      <c r="R17" s="384"/>
      <c r="S17" s="384"/>
      <c r="T17" s="386"/>
    </row>
    <row r="18" spans="1:22" ht="6" customHeight="1">
      <c r="B18" s="214"/>
      <c r="C18" s="71"/>
      <c r="D18" s="387"/>
      <c r="E18" s="112"/>
      <c r="F18" s="112"/>
      <c r="G18" s="112"/>
      <c r="H18" s="112"/>
      <c r="I18" s="112"/>
      <c r="J18" s="112"/>
      <c r="K18" s="112"/>
      <c r="L18" s="112"/>
      <c r="M18" s="112"/>
      <c r="N18" s="112"/>
      <c r="O18" s="112"/>
      <c r="P18" s="388"/>
      <c r="Q18" s="112"/>
      <c r="R18" s="112"/>
      <c r="S18" s="112"/>
      <c r="T18" s="386"/>
    </row>
    <row r="19" spans="1:22">
      <c r="B19" s="214"/>
      <c r="C19" s="71"/>
      <c r="D19" s="13"/>
      <c r="E19" s="13"/>
      <c r="F19" s="13"/>
      <c r="G19" s="41" t="s">
        <v>198</v>
      </c>
      <c r="H19" s="13"/>
      <c r="I19" s="389" t="s">
        <v>237</v>
      </c>
      <c r="J19" s="31"/>
      <c r="K19" s="31" t="s">
        <v>198</v>
      </c>
      <c r="L19" s="31"/>
      <c r="M19" s="31" t="s">
        <v>72</v>
      </c>
      <c r="N19" s="31"/>
      <c r="O19" s="31" t="s">
        <v>360</v>
      </c>
      <c r="P19" s="31"/>
      <c r="Q19" s="31" t="s">
        <v>361</v>
      </c>
      <c r="R19" s="31"/>
      <c r="S19" s="31" t="s">
        <v>362</v>
      </c>
      <c r="T19" s="22"/>
    </row>
    <row r="20" spans="1:22" ht="17.25">
      <c r="B20" s="214"/>
      <c r="C20" s="71"/>
      <c r="D20" s="108"/>
      <c r="E20" s="13"/>
      <c r="F20" s="13"/>
      <c r="G20" s="31" t="s">
        <v>323</v>
      </c>
      <c r="H20" s="13"/>
      <c r="I20" s="389" t="s">
        <v>322</v>
      </c>
      <c r="J20" s="31"/>
      <c r="K20" s="31" t="s">
        <v>240</v>
      </c>
      <c r="L20" s="31"/>
      <c r="M20" s="31" t="s">
        <v>49</v>
      </c>
      <c r="N20" s="31"/>
      <c r="O20" s="31" t="s">
        <v>364</v>
      </c>
      <c r="P20" s="31"/>
      <c r="Q20" s="31" t="s">
        <v>365</v>
      </c>
      <c r="R20" s="31"/>
      <c r="S20" s="31" t="s">
        <v>42</v>
      </c>
      <c r="T20" s="22"/>
    </row>
    <row r="21" spans="1:22" ht="15.75" thickBot="1">
      <c r="B21" s="214"/>
      <c r="C21" s="71"/>
      <c r="D21" s="13"/>
      <c r="E21" s="13"/>
      <c r="F21" s="13"/>
      <c r="G21" s="42"/>
      <c r="H21" s="13"/>
      <c r="I21" s="389"/>
      <c r="J21" s="42"/>
      <c r="K21" s="42"/>
      <c r="L21" s="42"/>
      <c r="M21" s="42"/>
      <c r="N21" s="42"/>
      <c r="O21" s="42"/>
      <c r="P21" s="42"/>
      <c r="Q21" s="31" t="s">
        <v>366</v>
      </c>
      <c r="R21" s="42"/>
      <c r="S21" s="42"/>
      <c r="T21" s="22"/>
    </row>
    <row r="22" spans="1:22" ht="18" thickBot="1">
      <c r="B22" s="214"/>
      <c r="C22" s="71"/>
      <c r="D22" s="13" t="s">
        <v>320</v>
      </c>
      <c r="E22" s="13"/>
      <c r="F22" s="13"/>
      <c r="G22" s="110">
        <f>V22</f>
        <v>0</v>
      </c>
      <c r="H22" s="55"/>
      <c r="I22" s="398"/>
      <c r="J22" s="7"/>
      <c r="K22" s="56" t="str">
        <f>IF('Curbside Frequency'!N10="Automated Side Loader",225000,(IF('Curbside Frequency'!N10="Rear Loader with Tippers (semi-automated) ",185000,(IF('Curbside Frequency'!N10="Rear Loader without Tippers (manual)",175000,"NA")))))</f>
        <v>NA</v>
      </c>
      <c r="L22" s="51"/>
      <c r="M22" s="399"/>
      <c r="N22" s="64"/>
      <c r="O22" s="400"/>
      <c r="P22" s="64"/>
      <c r="Q22" s="401"/>
      <c r="R22" s="64"/>
      <c r="S22" s="50">
        <f>IF(Q22="",0,IF(O22=0,(I22*M22)/Q22,-(PMT(O22/12,12*Q22,(M22*I22),0))*12*Q22))</f>
        <v>0</v>
      </c>
      <c r="T22" s="22"/>
      <c r="V22" s="390">
        <f>('Operational Impacts'!P38/5)*1.2</f>
        <v>0</v>
      </c>
    </row>
    <row r="23" spans="1:22" ht="6" customHeight="1" thickBot="1">
      <c r="B23" s="214"/>
      <c r="C23" s="71"/>
      <c r="D23" s="13"/>
      <c r="E23" s="13"/>
      <c r="F23" s="13"/>
      <c r="G23" s="53"/>
      <c r="H23" s="55"/>
      <c r="I23" s="53"/>
      <c r="J23" s="7"/>
      <c r="K23" s="57"/>
      <c r="L23" s="51"/>
      <c r="M23" s="51"/>
      <c r="N23" s="64"/>
      <c r="O23" s="316"/>
      <c r="P23" s="64"/>
      <c r="Q23" s="7"/>
      <c r="R23" s="64"/>
      <c r="S23" s="51"/>
      <c r="T23" s="22"/>
    </row>
    <row r="24" spans="1:22" ht="18" thickBot="1">
      <c r="B24" s="391"/>
      <c r="C24" s="71"/>
      <c r="D24" s="13" t="s">
        <v>321</v>
      </c>
      <c r="E24" s="13"/>
      <c r="F24" s="13"/>
      <c r="G24" s="52">
        <f>V24</f>
        <v>0</v>
      </c>
      <c r="H24" s="55"/>
      <c r="I24" s="398"/>
      <c r="J24" s="7"/>
      <c r="K24" s="56">
        <v>55</v>
      </c>
      <c r="L24" s="51"/>
      <c r="M24" s="399"/>
      <c r="N24" s="64"/>
      <c r="O24" s="400"/>
      <c r="P24" s="64"/>
      <c r="Q24" s="401"/>
      <c r="R24" s="64"/>
      <c r="S24" s="50">
        <f>IF(Q24="",0,IF(O24=0,(I24*M24)/Q24,-(PMT(O24/12,12*Q24,(M24*I24),0))*12*Q24))</f>
        <v>0</v>
      </c>
      <c r="T24" s="22"/>
      <c r="V24" s="122">
        <f>'Community Overiew'!O12*1.1</f>
        <v>0</v>
      </c>
    </row>
    <row r="25" spans="1:22" ht="6" customHeight="1" thickBot="1">
      <c r="B25" s="214"/>
      <c r="C25" s="71"/>
      <c r="D25" s="13"/>
      <c r="E25" s="13"/>
      <c r="F25" s="13"/>
      <c r="G25" s="53"/>
      <c r="H25" s="55"/>
      <c r="I25" s="53"/>
      <c r="J25" s="7"/>
      <c r="K25" s="58"/>
      <c r="L25" s="64"/>
      <c r="M25" s="64"/>
      <c r="N25" s="64"/>
      <c r="O25" s="316"/>
      <c r="P25" s="64"/>
      <c r="Q25" s="7"/>
      <c r="R25" s="64"/>
      <c r="S25" s="51"/>
      <c r="T25" s="22"/>
    </row>
    <row r="26" spans="1:22" ht="15.75" thickBot="1">
      <c r="A26" s="122"/>
      <c r="B26" s="214"/>
      <c r="C26" s="71"/>
      <c r="D26" s="13" t="s">
        <v>50</v>
      </c>
      <c r="E26" s="13"/>
      <c r="F26" s="13"/>
      <c r="G26" s="54" t="s">
        <v>73</v>
      </c>
      <c r="H26" s="55"/>
      <c r="I26" s="398"/>
      <c r="J26" s="7"/>
      <c r="K26" s="56" t="s">
        <v>73</v>
      </c>
      <c r="L26" s="64"/>
      <c r="M26" s="399"/>
      <c r="N26" s="84"/>
      <c r="O26" s="400"/>
      <c r="P26" s="84"/>
      <c r="Q26" s="401"/>
      <c r="R26" s="84"/>
      <c r="S26" s="50">
        <f>IF(Q26="",0,IF(O26=0,(I26*M26)/Q26,-(PMT(O26/12,12*Q26,(M26*I26),0))*12*Q26))</f>
        <v>0</v>
      </c>
      <c r="T26" s="22"/>
    </row>
    <row r="27" spans="1:22" ht="6" customHeight="1" thickBot="1">
      <c r="A27" s="122"/>
      <c r="B27" s="214"/>
      <c r="C27" s="71"/>
      <c r="D27" s="13"/>
      <c r="E27" s="13"/>
      <c r="F27" s="13"/>
      <c r="G27" s="55"/>
      <c r="H27" s="55"/>
      <c r="I27" s="55"/>
      <c r="J27" s="13"/>
      <c r="K27" s="84"/>
      <c r="L27" s="84"/>
      <c r="M27" s="84"/>
      <c r="N27" s="84"/>
      <c r="O27" s="84"/>
      <c r="P27" s="84"/>
      <c r="Q27" s="84"/>
      <c r="R27" s="84"/>
      <c r="S27" s="51"/>
      <c r="T27" s="22"/>
    </row>
    <row r="28" spans="1:22" ht="15.75" thickBot="1">
      <c r="A28" s="122"/>
      <c r="B28" s="214"/>
      <c r="C28" s="71"/>
      <c r="D28" s="13" t="s">
        <v>47</v>
      </c>
      <c r="E28" s="13"/>
      <c r="F28" s="13"/>
      <c r="G28" s="54" t="s">
        <v>73</v>
      </c>
      <c r="H28" s="55"/>
      <c r="I28" s="58"/>
      <c r="J28" s="7"/>
      <c r="K28" s="58"/>
      <c r="L28" s="64"/>
      <c r="M28" s="392"/>
      <c r="N28" s="84"/>
      <c r="O28" s="84"/>
      <c r="P28" s="84"/>
      <c r="Q28" s="84"/>
      <c r="R28" s="84"/>
      <c r="S28" s="50">
        <f>SUM(S22:S27)</f>
        <v>0</v>
      </c>
      <c r="T28" s="22"/>
    </row>
    <row r="29" spans="1:22" ht="15" customHeight="1">
      <c r="A29" s="122"/>
      <c r="B29" s="214"/>
      <c r="C29" s="13"/>
      <c r="D29" s="13"/>
      <c r="E29" s="13"/>
      <c r="F29" s="13"/>
      <c r="G29" s="13"/>
      <c r="H29" s="13"/>
      <c r="I29" s="13"/>
      <c r="J29" s="13"/>
      <c r="K29" s="84"/>
      <c r="L29" s="84"/>
      <c r="M29" s="84"/>
      <c r="N29" s="84"/>
      <c r="O29" s="84"/>
      <c r="P29" s="84"/>
      <c r="Q29" s="84"/>
      <c r="R29" s="84"/>
      <c r="S29" s="51"/>
      <c r="T29" s="22"/>
    </row>
    <row r="30" spans="1:22">
      <c r="A30" s="122"/>
      <c r="B30" s="140"/>
      <c r="C30" s="366" t="s">
        <v>33</v>
      </c>
      <c r="D30" s="115" t="s">
        <v>381</v>
      </c>
      <c r="E30" s="115"/>
      <c r="F30" s="115"/>
      <c r="G30" s="115"/>
      <c r="H30" s="115"/>
      <c r="I30" s="115"/>
      <c r="J30" s="115"/>
      <c r="K30" s="115"/>
      <c r="L30" s="115"/>
      <c r="M30" s="115"/>
      <c r="N30" s="115"/>
      <c r="O30" s="115"/>
      <c r="P30" s="115"/>
      <c r="Q30" s="115"/>
      <c r="R30" s="115"/>
      <c r="S30" s="115"/>
      <c r="T30" s="393"/>
    </row>
    <row r="31" spans="1:22">
      <c r="A31" s="122"/>
      <c r="B31" s="140"/>
      <c r="C31" s="151"/>
      <c r="D31" s="115"/>
      <c r="E31" s="115"/>
      <c r="F31" s="115"/>
      <c r="G31" s="115"/>
      <c r="H31" s="115"/>
      <c r="I31" s="115"/>
      <c r="J31" s="115"/>
      <c r="K31" s="115"/>
      <c r="L31" s="115"/>
      <c r="M31" s="115"/>
      <c r="N31" s="115"/>
      <c r="O31" s="115"/>
      <c r="P31" s="115"/>
      <c r="Q31" s="115"/>
      <c r="R31" s="115"/>
      <c r="S31" s="115"/>
      <c r="T31" s="393"/>
    </row>
    <row r="32" spans="1:22" ht="6" customHeight="1">
      <c r="A32" s="122"/>
      <c r="B32" s="140"/>
      <c r="C32" s="151"/>
      <c r="D32" s="115"/>
      <c r="E32" s="115"/>
      <c r="F32" s="115"/>
      <c r="G32" s="115"/>
      <c r="H32" s="115"/>
      <c r="I32" s="115"/>
      <c r="J32" s="115"/>
      <c r="K32" s="115"/>
      <c r="L32" s="115"/>
      <c r="M32" s="115"/>
      <c r="N32" s="115"/>
      <c r="O32" s="115"/>
      <c r="P32" s="115"/>
      <c r="Q32" s="115"/>
      <c r="R32" s="115"/>
      <c r="S32" s="115"/>
      <c r="T32" s="394"/>
    </row>
    <row r="33" spans="1:22">
      <c r="B33" s="214"/>
      <c r="C33" s="71"/>
      <c r="D33" s="13"/>
      <c r="E33" s="13"/>
      <c r="F33" s="13"/>
      <c r="G33" s="41"/>
      <c r="H33" s="13"/>
      <c r="I33" s="41" t="s">
        <v>198</v>
      </c>
      <c r="J33" s="31"/>
      <c r="K33" s="31" t="s">
        <v>198</v>
      </c>
      <c r="L33" s="31"/>
      <c r="M33" s="31" t="s">
        <v>72</v>
      </c>
      <c r="N33" s="31"/>
      <c r="O33" s="395" t="s">
        <v>362</v>
      </c>
      <c r="P33" s="395"/>
      <c r="Q33" s="31"/>
      <c r="R33" s="31"/>
      <c r="S33" s="31"/>
      <c r="T33" s="22"/>
    </row>
    <row r="34" spans="1:22">
      <c r="B34" s="214"/>
      <c r="C34" s="71"/>
      <c r="D34" s="108"/>
      <c r="E34" s="13"/>
      <c r="F34" s="13"/>
      <c r="G34" s="31"/>
      <c r="H34" s="13"/>
      <c r="I34" s="31" t="s">
        <v>492</v>
      </c>
      <c r="J34" s="31"/>
      <c r="K34" s="31" t="s">
        <v>240</v>
      </c>
      <c r="L34" s="31"/>
      <c r="M34" s="31" t="s">
        <v>49</v>
      </c>
      <c r="N34" s="31"/>
      <c r="O34" s="395" t="s">
        <v>42</v>
      </c>
      <c r="P34" s="395"/>
      <c r="Q34" s="31"/>
      <c r="R34" s="31"/>
      <c r="S34" s="31"/>
      <c r="T34" s="22"/>
    </row>
    <row r="35" spans="1:22" ht="6" customHeight="1" thickBot="1">
      <c r="B35" s="214"/>
      <c r="C35" s="71"/>
      <c r="D35" s="13"/>
      <c r="E35" s="13"/>
      <c r="F35" s="13"/>
      <c r="G35" s="42"/>
      <c r="H35" s="13"/>
      <c r="I35" s="42"/>
      <c r="J35" s="42"/>
      <c r="K35" s="42"/>
      <c r="L35" s="42"/>
      <c r="M35" s="42"/>
      <c r="N35" s="42"/>
      <c r="O35" s="42"/>
      <c r="P35" s="42"/>
      <c r="Q35" s="31"/>
      <c r="R35" s="42"/>
      <c r="S35" s="42"/>
      <c r="T35" s="22"/>
    </row>
    <row r="36" spans="1:22" ht="15.75" thickBot="1">
      <c r="B36" s="214"/>
      <c r="C36" s="71"/>
      <c r="D36" s="108" t="s">
        <v>369</v>
      </c>
      <c r="E36" s="13"/>
      <c r="F36" s="13"/>
      <c r="G36" s="53"/>
      <c r="H36" s="55"/>
      <c r="I36" s="52">
        <f>I22</f>
        <v>0</v>
      </c>
      <c r="J36" s="7"/>
      <c r="K36" s="50" t="str">
        <f>IF('Curbside Frequency'!N10="Automated Side Loader",30000,(IF('Curbside Frequency'!N10="Rear Loader with Tippers (semi-automated) ",20000,(IF('Curbside Frequency'!N10="Rear Loader without Tippers (manual)",20000,"NA")))))</f>
        <v>NA</v>
      </c>
      <c r="L36" s="51"/>
      <c r="M36" s="399"/>
      <c r="N36" s="64"/>
      <c r="O36" s="117">
        <f>M36*I36</f>
        <v>0</v>
      </c>
      <c r="P36" s="118"/>
      <c r="Q36" s="7"/>
      <c r="R36" s="64"/>
      <c r="S36" s="51"/>
      <c r="T36" s="22"/>
      <c r="V36" s="390"/>
    </row>
    <row r="37" spans="1:22">
      <c r="A37" s="122"/>
      <c r="B37" s="140"/>
      <c r="C37" s="151"/>
      <c r="D37" s="151"/>
      <c r="E37" s="151"/>
      <c r="F37" s="151"/>
      <c r="G37" s="151"/>
      <c r="H37" s="151"/>
      <c r="I37" s="151"/>
      <c r="J37" s="151"/>
      <c r="K37" s="151"/>
      <c r="L37" s="151"/>
      <c r="M37" s="151"/>
      <c r="N37" s="151"/>
      <c r="O37" s="151"/>
      <c r="P37" s="151"/>
      <c r="Q37" s="151"/>
      <c r="R37" s="151"/>
      <c r="S37" s="151"/>
      <c r="T37" s="141"/>
    </row>
    <row r="38" spans="1:22">
      <c r="A38" s="122"/>
      <c r="B38" s="140"/>
      <c r="C38" s="286" t="s">
        <v>363</v>
      </c>
      <c r="D38" s="151"/>
      <c r="E38" s="151"/>
      <c r="F38" s="151"/>
      <c r="G38" s="151"/>
      <c r="H38" s="151"/>
      <c r="I38" s="151"/>
      <c r="J38" s="151"/>
      <c r="K38" s="151"/>
      <c r="L38" s="151"/>
      <c r="M38" s="151"/>
      <c r="N38" s="151"/>
      <c r="O38" s="151"/>
      <c r="P38" s="151"/>
      <c r="Q38" s="151"/>
      <c r="R38" s="151"/>
      <c r="S38" s="151"/>
      <c r="T38" s="141"/>
    </row>
    <row r="39" spans="1:22">
      <c r="A39" s="122"/>
      <c r="B39" s="140"/>
      <c r="C39" s="286" t="s">
        <v>409</v>
      </c>
      <c r="D39" s="151"/>
      <c r="E39" s="151"/>
      <c r="F39" s="151"/>
      <c r="G39" s="151"/>
      <c r="H39" s="151"/>
      <c r="I39" s="151"/>
      <c r="J39" s="151"/>
      <c r="K39" s="151"/>
      <c r="L39" s="151"/>
      <c r="M39" s="151"/>
      <c r="N39" s="151"/>
      <c r="O39" s="151"/>
      <c r="P39" s="151"/>
      <c r="Q39" s="151"/>
      <c r="R39" s="151"/>
      <c r="S39" s="151"/>
      <c r="T39" s="141"/>
    </row>
    <row r="40" spans="1:22">
      <c r="A40" s="122"/>
      <c r="B40" s="140"/>
      <c r="C40" s="286" t="s">
        <v>525</v>
      </c>
      <c r="D40" s="151"/>
      <c r="E40" s="151"/>
      <c r="F40" s="151"/>
      <c r="G40" s="151"/>
      <c r="H40" s="151"/>
      <c r="I40" s="151"/>
      <c r="J40" s="151"/>
      <c r="K40" s="151"/>
      <c r="L40" s="151"/>
      <c r="M40" s="151"/>
      <c r="N40" s="151"/>
      <c r="O40" s="151"/>
      <c r="P40" s="151"/>
      <c r="Q40" s="151"/>
      <c r="R40" s="151"/>
      <c r="S40" s="151"/>
      <c r="T40" s="141"/>
    </row>
    <row r="41" spans="1:22">
      <c r="A41" s="122"/>
      <c r="B41" s="140"/>
      <c r="C41" s="396" t="s">
        <v>406</v>
      </c>
      <c r="D41" s="151"/>
      <c r="E41" s="151"/>
      <c r="F41" s="151"/>
      <c r="G41" s="151"/>
      <c r="H41" s="151"/>
      <c r="I41" s="151"/>
      <c r="J41" s="151"/>
      <c r="K41" s="151"/>
      <c r="L41" s="151"/>
      <c r="M41" s="151"/>
      <c r="N41" s="151"/>
      <c r="O41" s="151"/>
      <c r="P41" s="151"/>
      <c r="Q41" s="151"/>
      <c r="R41" s="151"/>
      <c r="S41" s="151"/>
      <c r="T41" s="393"/>
    </row>
    <row r="42" spans="1:22">
      <c r="A42" s="122"/>
      <c r="B42" s="140"/>
      <c r="C42" s="19"/>
      <c r="D42" s="19"/>
      <c r="E42" s="19"/>
      <c r="F42" s="19"/>
      <c r="G42" s="19"/>
      <c r="H42" s="19"/>
      <c r="I42" s="19"/>
      <c r="J42" s="19"/>
      <c r="K42" s="19"/>
      <c r="L42" s="19"/>
      <c r="M42" s="351"/>
      <c r="N42" s="351"/>
      <c r="O42" s="351"/>
      <c r="P42" s="351"/>
      <c r="Q42" s="351"/>
      <c r="R42" s="351"/>
      <c r="S42" s="351"/>
      <c r="T42" s="393"/>
    </row>
    <row r="43" spans="1:22">
      <c r="A43" s="122"/>
      <c r="B43" s="140"/>
      <c r="C43" s="13"/>
      <c r="D43" s="13"/>
      <c r="E43" s="13"/>
      <c r="F43" s="13"/>
      <c r="G43" s="13"/>
      <c r="H43" s="13"/>
      <c r="I43" s="41"/>
      <c r="J43" s="42"/>
      <c r="K43" s="43"/>
      <c r="L43" s="42" t="s">
        <v>22</v>
      </c>
      <c r="M43" s="42"/>
      <c r="N43" s="151"/>
      <c r="O43" s="151"/>
      <c r="P43" s="151"/>
      <c r="Q43" s="151"/>
      <c r="R43" s="151"/>
      <c r="S43" s="151"/>
      <c r="T43" s="141"/>
    </row>
    <row r="44" spans="1:22">
      <c r="A44" s="122"/>
      <c r="B44" s="140"/>
      <c r="C44" s="151"/>
      <c r="D44" s="151"/>
      <c r="E44" s="151"/>
      <c r="F44" s="151"/>
      <c r="G44" s="151"/>
      <c r="H44" s="151"/>
      <c r="I44" s="151"/>
      <c r="J44" s="161"/>
      <c r="K44" s="194"/>
      <c r="L44" s="161" t="s">
        <v>15</v>
      </c>
      <c r="M44" s="161"/>
      <c r="N44" s="151"/>
      <c r="O44" s="151"/>
      <c r="P44" s="151"/>
      <c r="Q44" s="151"/>
      <c r="R44" s="151"/>
      <c r="S44" s="241" t="s">
        <v>14</v>
      </c>
      <c r="T44" s="397"/>
    </row>
    <row r="45" spans="1:22" ht="15.75" thickBot="1">
      <c r="A45" s="122"/>
      <c r="B45" s="154"/>
      <c r="C45" s="155"/>
      <c r="D45" s="155"/>
      <c r="E45" s="155"/>
      <c r="F45" s="155"/>
      <c r="G45" s="155"/>
      <c r="H45" s="155"/>
      <c r="I45" s="155"/>
      <c r="J45" s="155"/>
      <c r="K45" s="155"/>
      <c r="L45" s="155"/>
      <c r="M45" s="155"/>
      <c r="N45" s="155"/>
      <c r="O45" s="155"/>
      <c r="P45" s="155"/>
      <c r="Q45" s="155"/>
      <c r="R45" s="155"/>
      <c r="S45" s="155"/>
      <c r="T45" s="156"/>
    </row>
  </sheetData>
  <sheetProtection password="C4A2" sheet="1" objects="1" scenarios="1"/>
  <mergeCells count="10">
    <mergeCell ref="B3:T3"/>
    <mergeCell ref="B4:T4"/>
    <mergeCell ref="B5:T5"/>
    <mergeCell ref="O36:P36"/>
    <mergeCell ref="O33:P33"/>
    <mergeCell ref="O34:P34"/>
    <mergeCell ref="D9:S12"/>
    <mergeCell ref="D14:S15"/>
    <mergeCell ref="D30:S32"/>
    <mergeCell ref="B6:T6"/>
  </mergeCells>
  <hyperlinks>
    <hyperlink ref="L44" location="'Personnel Impacts'!A1" display="Next Page"/>
    <hyperlink ref="S44" location="'Operational Impacts'!A1" display="Previous Page"/>
  </hyperlinks>
  <pageMargins left="0.7" right="0.7" top="0.75" bottom="0.75" header="0.3" footer="0.3"/>
  <pageSetup scale="60" orientation="landscape" r:id="rId1"/>
  <headerFooter>
    <oddFooter>Page &amp;P of &amp;N</oddFooter>
  </headerFooter>
  <ignoredErrors>
    <ignoredError sqref="C9 C30" numberStoredAsText="1"/>
  </ignoredErrors>
</worksheet>
</file>

<file path=xl/worksheets/sheet16.xml><?xml version="1.0" encoding="utf-8"?>
<worksheet xmlns="http://schemas.openxmlformats.org/spreadsheetml/2006/main" xmlns:r="http://schemas.openxmlformats.org/officeDocument/2006/relationships">
  <sheetPr>
    <tabColor theme="6"/>
    <pageSetUpPr fitToPage="1"/>
  </sheetPr>
  <dimension ref="A1:T167"/>
  <sheetViews>
    <sheetView zoomScale="90" zoomScaleNormal="90" zoomScaleSheetLayoutView="85" workbookViewId="0">
      <selection activeCell="K28" activeCellId="11" sqref="I28 I30 I32 I34 I36 I38 K38 K36 K34 K32 K30 K28"/>
    </sheetView>
  </sheetViews>
  <sheetFormatPr defaultRowHeight="15"/>
  <cols>
    <col min="1" max="1" width="5.28515625" style="121" customWidth="1"/>
    <col min="2" max="7" width="9.140625" style="121" customWidth="1"/>
    <col min="8" max="8" width="12.140625" style="121" customWidth="1"/>
    <col min="9" max="9" width="9.140625" style="122"/>
    <col min="10" max="10" width="12.140625" style="122" customWidth="1"/>
    <col min="11" max="11" width="9.140625" style="122"/>
    <col min="12" max="12" width="12.140625" style="122" customWidth="1"/>
    <col min="13" max="13" width="17.5703125" style="122" customWidth="1"/>
    <col min="14" max="14" width="9.140625" style="122"/>
    <col min="15" max="15" width="9.140625" style="122" customWidth="1"/>
    <col min="16" max="16" width="5.28515625" style="225" customWidth="1"/>
    <col min="17" max="17" width="8.140625" style="225" hidden="1" customWidth="1"/>
    <col min="18" max="18" width="9.42578125" style="225" hidden="1" customWidth="1"/>
    <col min="19" max="19" width="9.140625" style="225" hidden="1" customWidth="1"/>
    <col min="20" max="20" width="9.140625" style="355" customWidth="1"/>
    <col min="21" max="26" width="9.140625" style="122" customWidth="1"/>
    <col min="27" max="16384" width="9.140625" style="122"/>
  </cols>
  <sheetData>
    <row r="1" spans="1:15" ht="15.75" thickBot="1">
      <c r="A1" s="402"/>
    </row>
    <row r="2" spans="1:15">
      <c r="B2" s="137"/>
      <c r="C2" s="157"/>
      <c r="D2" s="157"/>
      <c r="E2" s="157"/>
      <c r="F2" s="157"/>
      <c r="G2" s="157"/>
      <c r="H2" s="157"/>
      <c r="I2" s="157"/>
      <c r="J2" s="157"/>
      <c r="K2" s="157"/>
      <c r="L2" s="157"/>
      <c r="M2" s="157"/>
      <c r="N2" s="157"/>
      <c r="O2" s="139"/>
    </row>
    <row r="3" spans="1:15" ht="18.75">
      <c r="A3" s="127"/>
      <c r="B3" s="128" t="s">
        <v>216</v>
      </c>
      <c r="C3" s="129"/>
      <c r="D3" s="129"/>
      <c r="E3" s="129"/>
      <c r="F3" s="129"/>
      <c r="G3" s="129"/>
      <c r="H3" s="129"/>
      <c r="I3" s="129"/>
      <c r="J3" s="129"/>
      <c r="K3" s="129"/>
      <c r="L3" s="129"/>
      <c r="M3" s="129"/>
      <c r="N3" s="129"/>
      <c r="O3" s="130"/>
    </row>
    <row r="4" spans="1:15" ht="18.75">
      <c r="A4" s="127"/>
      <c r="B4" s="131" t="s">
        <v>431</v>
      </c>
      <c r="C4" s="132"/>
      <c r="D4" s="132"/>
      <c r="E4" s="132"/>
      <c r="F4" s="132"/>
      <c r="G4" s="132"/>
      <c r="H4" s="132"/>
      <c r="I4" s="132"/>
      <c r="J4" s="132"/>
      <c r="K4" s="132"/>
      <c r="L4" s="132"/>
      <c r="M4" s="132"/>
      <c r="N4" s="132"/>
      <c r="O4" s="133"/>
    </row>
    <row r="5" spans="1:15" ht="15.75">
      <c r="B5" s="131" t="s">
        <v>206</v>
      </c>
      <c r="C5" s="132"/>
      <c r="D5" s="132"/>
      <c r="E5" s="132"/>
      <c r="F5" s="132"/>
      <c r="G5" s="132"/>
      <c r="H5" s="132"/>
      <c r="I5" s="132"/>
      <c r="J5" s="132"/>
      <c r="K5" s="132"/>
      <c r="L5" s="132"/>
      <c r="M5" s="132"/>
      <c r="N5" s="132"/>
      <c r="O5" s="133"/>
    </row>
    <row r="6" spans="1:15" ht="16.5" thickBot="1">
      <c r="B6" s="134" t="s">
        <v>429</v>
      </c>
      <c r="C6" s="135"/>
      <c r="D6" s="135"/>
      <c r="E6" s="135"/>
      <c r="F6" s="135"/>
      <c r="G6" s="135"/>
      <c r="H6" s="135"/>
      <c r="I6" s="135"/>
      <c r="J6" s="135"/>
      <c r="K6" s="135"/>
      <c r="L6" s="135"/>
      <c r="M6" s="135"/>
      <c r="N6" s="135"/>
      <c r="O6" s="136"/>
    </row>
    <row r="7" spans="1:15" ht="15.75" thickBot="1">
      <c r="B7" s="255"/>
      <c r="C7" s="255"/>
      <c r="D7" s="255"/>
      <c r="E7" s="255"/>
      <c r="F7" s="255"/>
      <c r="G7" s="255"/>
      <c r="H7" s="255"/>
      <c r="I7" s="220"/>
      <c r="J7" s="220"/>
      <c r="K7" s="220"/>
      <c r="L7" s="220"/>
      <c r="M7" s="220"/>
      <c r="N7" s="220"/>
      <c r="O7" s="220"/>
    </row>
    <row r="8" spans="1:15">
      <c r="B8" s="212"/>
      <c r="C8" s="138"/>
      <c r="D8" s="138"/>
      <c r="E8" s="138"/>
      <c r="F8" s="138"/>
      <c r="G8" s="138"/>
      <c r="H8" s="138"/>
      <c r="I8" s="138"/>
      <c r="J8" s="138"/>
      <c r="K8" s="138"/>
      <c r="L8" s="138"/>
      <c r="M8" s="138"/>
      <c r="N8" s="138"/>
      <c r="O8" s="213"/>
    </row>
    <row r="9" spans="1:15" ht="15" customHeight="1">
      <c r="B9" s="214"/>
      <c r="C9" s="71" t="s">
        <v>48</v>
      </c>
      <c r="D9" s="144" t="s">
        <v>437</v>
      </c>
      <c r="E9" s="144"/>
      <c r="F9" s="144"/>
      <c r="G9" s="144"/>
      <c r="H9" s="144"/>
      <c r="I9" s="144"/>
      <c r="J9" s="144"/>
      <c r="K9" s="144"/>
      <c r="L9" s="144"/>
      <c r="M9" s="144"/>
      <c r="N9" s="144"/>
      <c r="O9" s="22"/>
    </row>
    <row r="10" spans="1:15">
      <c r="B10" s="214"/>
      <c r="C10" s="71"/>
      <c r="D10" s="144"/>
      <c r="E10" s="144"/>
      <c r="F10" s="144"/>
      <c r="G10" s="144"/>
      <c r="H10" s="144"/>
      <c r="I10" s="144"/>
      <c r="J10" s="144"/>
      <c r="K10" s="144"/>
      <c r="L10" s="144"/>
      <c r="M10" s="144"/>
      <c r="N10" s="144"/>
      <c r="O10" s="22"/>
    </row>
    <row r="11" spans="1:15">
      <c r="B11" s="214"/>
      <c r="C11" s="71"/>
      <c r="D11" s="144"/>
      <c r="E11" s="144"/>
      <c r="F11" s="144"/>
      <c r="G11" s="144"/>
      <c r="H11" s="144"/>
      <c r="I11" s="144"/>
      <c r="J11" s="144"/>
      <c r="K11" s="144"/>
      <c r="L11" s="144"/>
      <c r="M11" s="144"/>
      <c r="N11" s="144"/>
      <c r="O11" s="22"/>
    </row>
    <row r="12" spans="1:15">
      <c r="B12" s="214"/>
      <c r="C12" s="71"/>
      <c r="D12" s="144"/>
      <c r="E12" s="144"/>
      <c r="F12" s="144"/>
      <c r="G12" s="144"/>
      <c r="H12" s="144"/>
      <c r="I12" s="144"/>
      <c r="J12" s="144"/>
      <c r="K12" s="144"/>
      <c r="L12" s="144"/>
      <c r="M12" s="144"/>
      <c r="N12" s="144"/>
      <c r="O12" s="22"/>
    </row>
    <row r="13" spans="1:15">
      <c r="B13" s="214"/>
      <c r="C13" s="71"/>
      <c r="D13" s="144"/>
      <c r="E13" s="144"/>
      <c r="F13" s="144"/>
      <c r="G13" s="144"/>
      <c r="H13" s="144"/>
      <c r="I13" s="144"/>
      <c r="J13" s="144"/>
      <c r="K13" s="144"/>
      <c r="L13" s="144"/>
      <c r="M13" s="144"/>
      <c r="N13" s="144"/>
      <c r="O13" s="22"/>
    </row>
    <row r="14" spans="1:15">
      <c r="B14" s="214"/>
      <c r="C14" s="71"/>
      <c r="D14" s="144"/>
      <c r="E14" s="144"/>
      <c r="F14" s="144"/>
      <c r="G14" s="144"/>
      <c r="H14" s="144"/>
      <c r="I14" s="144"/>
      <c r="J14" s="144"/>
      <c r="K14" s="144"/>
      <c r="L14" s="144"/>
      <c r="M14" s="144"/>
      <c r="N14" s="144"/>
      <c r="O14" s="22"/>
    </row>
    <row r="15" spans="1:15" ht="16.5" customHeight="1">
      <c r="B15" s="214"/>
      <c r="C15" s="366"/>
      <c r="D15" s="144"/>
      <c r="E15" s="144"/>
      <c r="F15" s="144"/>
      <c r="G15" s="144"/>
      <c r="H15" s="144"/>
      <c r="I15" s="144"/>
      <c r="J15" s="144"/>
      <c r="K15" s="144"/>
      <c r="L15" s="144"/>
      <c r="M15" s="144"/>
      <c r="N15" s="144"/>
      <c r="O15" s="22"/>
    </row>
    <row r="16" spans="1:15" ht="16.5" customHeight="1">
      <c r="B16" s="214"/>
      <c r="C16" s="366"/>
      <c r="D16" s="144"/>
      <c r="E16" s="144"/>
      <c r="F16" s="144"/>
      <c r="G16" s="144"/>
      <c r="H16" s="144"/>
      <c r="I16" s="144"/>
      <c r="J16" s="144"/>
      <c r="K16" s="144"/>
      <c r="L16" s="144"/>
      <c r="M16" s="144"/>
      <c r="N16" s="144"/>
      <c r="O16" s="22"/>
    </row>
    <row r="17" spans="2:19" ht="16.5" customHeight="1">
      <c r="B17" s="214"/>
      <c r="C17" s="366"/>
      <c r="D17" s="144"/>
      <c r="E17" s="144"/>
      <c r="F17" s="144"/>
      <c r="G17" s="144"/>
      <c r="H17" s="144"/>
      <c r="I17" s="144"/>
      <c r="J17" s="144"/>
      <c r="K17" s="144"/>
      <c r="L17" s="144"/>
      <c r="M17" s="144"/>
      <c r="N17" s="144"/>
      <c r="O17" s="22"/>
    </row>
    <row r="18" spans="2:19">
      <c r="B18" s="214"/>
      <c r="C18" s="366"/>
      <c r="D18" s="144"/>
      <c r="E18" s="144"/>
      <c r="F18" s="144"/>
      <c r="G18" s="144"/>
      <c r="H18" s="144"/>
      <c r="I18" s="144"/>
      <c r="J18" s="144"/>
      <c r="K18" s="144"/>
      <c r="L18" s="144"/>
      <c r="M18" s="144"/>
      <c r="N18" s="144"/>
      <c r="O18" s="22"/>
    </row>
    <row r="19" spans="2:19">
      <c r="B19" s="214"/>
      <c r="C19" s="366"/>
      <c r="D19" s="144"/>
      <c r="E19" s="144"/>
      <c r="F19" s="144"/>
      <c r="G19" s="144"/>
      <c r="H19" s="144"/>
      <c r="I19" s="144"/>
      <c r="J19" s="144"/>
      <c r="K19" s="144"/>
      <c r="L19" s="144"/>
      <c r="M19" s="144"/>
      <c r="N19" s="144"/>
      <c r="O19" s="22"/>
    </row>
    <row r="20" spans="2:19" ht="15" customHeight="1">
      <c r="B20" s="214"/>
      <c r="C20" s="373"/>
      <c r="D20" s="144" t="s">
        <v>405</v>
      </c>
      <c r="E20" s="144"/>
      <c r="F20" s="144"/>
      <c r="G20" s="144"/>
      <c r="H20" s="144"/>
      <c r="I20" s="144"/>
      <c r="J20" s="144"/>
      <c r="K20" s="144"/>
      <c r="L20" s="144"/>
      <c r="M20" s="144"/>
      <c r="N20" s="144"/>
      <c r="O20" s="22"/>
    </row>
    <row r="21" spans="2:19">
      <c r="B21" s="214"/>
      <c r="C21" s="373"/>
      <c r="D21" s="144"/>
      <c r="E21" s="144"/>
      <c r="F21" s="144"/>
      <c r="G21" s="144"/>
      <c r="H21" s="144"/>
      <c r="I21" s="144"/>
      <c r="J21" s="144"/>
      <c r="K21" s="144"/>
      <c r="L21" s="144"/>
      <c r="M21" s="144"/>
      <c r="N21" s="144"/>
      <c r="O21" s="22"/>
    </row>
    <row r="22" spans="2:19">
      <c r="B22" s="214"/>
      <c r="C22" s="373"/>
      <c r="D22" s="144"/>
      <c r="E22" s="144"/>
      <c r="F22" s="144"/>
      <c r="G22" s="144"/>
      <c r="H22" s="144"/>
      <c r="I22" s="144"/>
      <c r="J22" s="144"/>
      <c r="K22" s="144"/>
      <c r="L22" s="144"/>
      <c r="M22" s="144"/>
      <c r="N22" s="144"/>
      <c r="O22" s="22"/>
    </row>
    <row r="23" spans="2:19" ht="6" customHeight="1">
      <c r="B23" s="214"/>
      <c r="C23" s="71"/>
      <c r="D23" s="47"/>
      <c r="E23" s="47"/>
      <c r="F23" s="47"/>
      <c r="G23" s="47"/>
      <c r="H23" s="47"/>
      <c r="I23" s="47"/>
      <c r="J23" s="47"/>
      <c r="K23" s="47"/>
      <c r="L23" s="47"/>
      <c r="M23" s="47"/>
      <c r="N23" s="47"/>
      <c r="O23" s="22"/>
    </row>
    <row r="24" spans="2:19">
      <c r="B24" s="214"/>
      <c r="C24" s="71"/>
      <c r="D24" s="403"/>
      <c r="E24" s="403"/>
      <c r="F24" s="403"/>
      <c r="G24" s="389" t="s">
        <v>239</v>
      </c>
      <c r="H24" s="389"/>
      <c r="I24" s="389" t="s">
        <v>237</v>
      </c>
      <c r="J24" s="389"/>
      <c r="K24" s="389" t="s">
        <v>232</v>
      </c>
      <c r="L24" s="389"/>
      <c r="M24" s="389" t="s">
        <v>251</v>
      </c>
      <c r="N24" s="403"/>
      <c r="O24" s="22"/>
    </row>
    <row r="25" spans="2:19">
      <c r="B25" s="214"/>
      <c r="C25" s="71"/>
      <c r="D25" s="403"/>
      <c r="E25" s="403"/>
      <c r="F25" s="403"/>
      <c r="G25" s="389" t="s">
        <v>197</v>
      </c>
      <c r="H25" s="389"/>
      <c r="I25" s="389" t="s">
        <v>238</v>
      </c>
      <c r="J25" s="389"/>
      <c r="K25" s="389" t="s">
        <v>243</v>
      </c>
      <c r="L25" s="389"/>
      <c r="M25" s="389" t="s">
        <v>252</v>
      </c>
      <c r="N25" s="403"/>
      <c r="O25" s="22"/>
      <c r="S25" s="225">
        <f>Collector!O13</f>
        <v>0</v>
      </c>
    </row>
    <row r="26" spans="2:19">
      <c r="B26" s="214"/>
      <c r="C26" s="71"/>
      <c r="D26" s="403" t="s">
        <v>217</v>
      </c>
      <c r="E26" s="403"/>
      <c r="F26" s="403"/>
      <c r="G26" s="389" t="s">
        <v>88</v>
      </c>
      <c r="H26" s="403"/>
      <c r="I26" s="389" t="s">
        <v>88</v>
      </c>
      <c r="J26" s="389"/>
      <c r="K26" s="389" t="s">
        <v>41</v>
      </c>
      <c r="L26" s="389"/>
      <c r="M26" s="389" t="s">
        <v>232</v>
      </c>
      <c r="N26" s="403"/>
      <c r="O26" s="22"/>
      <c r="Q26" s="225" t="s">
        <v>193</v>
      </c>
      <c r="R26" s="404">
        <f>'Curbside Frequency'!N10</f>
        <v>0</v>
      </c>
    </row>
    <row r="27" spans="2:19" ht="15.75" thickBot="1">
      <c r="B27" s="214"/>
      <c r="C27" s="71"/>
      <c r="D27" s="403"/>
      <c r="E27" s="403"/>
      <c r="F27" s="403"/>
      <c r="G27" s="389"/>
      <c r="H27" s="403"/>
      <c r="I27" s="389"/>
      <c r="J27" s="389"/>
      <c r="K27" s="389"/>
      <c r="L27" s="389"/>
      <c r="M27" s="389" t="s">
        <v>41</v>
      </c>
      <c r="N27" s="403"/>
      <c r="O27" s="22"/>
      <c r="R27" s="404"/>
    </row>
    <row r="28" spans="2:19" ht="15.75" thickBot="1">
      <c r="B28" s="214"/>
      <c r="C28" s="71"/>
      <c r="D28" s="13" t="s">
        <v>199</v>
      </c>
      <c r="E28" s="13"/>
      <c r="F28" s="13"/>
      <c r="G28" s="89">
        <f>$G$30/7</f>
        <v>0</v>
      </c>
      <c r="H28" s="405"/>
      <c r="I28" s="411"/>
      <c r="J28" s="7"/>
      <c r="K28" s="399"/>
      <c r="L28" s="51"/>
      <c r="M28" s="50">
        <f>K28*I28</f>
        <v>0</v>
      </c>
      <c r="N28" s="13"/>
      <c r="O28" s="22"/>
      <c r="Q28" s="225" t="s">
        <v>196</v>
      </c>
      <c r="R28" s="225">
        <f>IF(R26="Automated Side Loader", 0,2)</f>
        <v>2</v>
      </c>
    </row>
    <row r="29" spans="2:19" ht="6" customHeight="1" thickBot="1">
      <c r="B29" s="214"/>
      <c r="C29" s="71"/>
      <c r="D29" s="13"/>
      <c r="E29" s="13"/>
      <c r="F29" s="13"/>
      <c r="G29" s="90"/>
      <c r="H29" s="405"/>
      <c r="I29" s="406"/>
      <c r="J29" s="7"/>
      <c r="K29" s="51"/>
      <c r="L29" s="51"/>
      <c r="M29" s="51"/>
      <c r="N29" s="13"/>
      <c r="O29" s="22"/>
      <c r="Q29" s="225" t="s">
        <v>194</v>
      </c>
      <c r="R29" s="225" t="e">
        <f>'Operational Impacts'!P36</f>
        <v>#DIV/0!</v>
      </c>
    </row>
    <row r="30" spans="2:19" ht="15.75" thickBot="1">
      <c r="B30" s="214"/>
      <c r="C30" s="71"/>
      <c r="D30" s="13" t="s">
        <v>40</v>
      </c>
      <c r="E30" s="13"/>
      <c r="F30" s="13"/>
      <c r="G30" s="89">
        <f>IF(S25="Municipal Collection",(R29*R31)/5, 0)</f>
        <v>0</v>
      </c>
      <c r="H30" s="405"/>
      <c r="I30" s="244"/>
      <c r="J30" s="7"/>
      <c r="K30" s="399"/>
      <c r="L30" s="51"/>
      <c r="M30" s="50">
        <f>K30*I30</f>
        <v>0</v>
      </c>
      <c r="N30" s="13"/>
      <c r="O30" s="22"/>
      <c r="Q30" s="225" t="s">
        <v>195</v>
      </c>
      <c r="R30" s="404">
        <f>'Curbside Frequency'!N14</f>
        <v>0</v>
      </c>
    </row>
    <row r="31" spans="2:19" ht="6" customHeight="1" thickBot="1">
      <c r="B31" s="214"/>
      <c r="C31" s="71"/>
      <c r="D31" s="13"/>
      <c r="E31" s="13"/>
      <c r="F31" s="13"/>
      <c r="G31" s="90"/>
      <c r="H31" s="405"/>
      <c r="I31" s="407"/>
      <c r="J31" s="7"/>
      <c r="K31" s="51"/>
      <c r="L31" s="51"/>
      <c r="M31" s="51"/>
      <c r="N31" s="13"/>
      <c r="O31" s="22"/>
      <c r="Q31" s="225" t="s">
        <v>195</v>
      </c>
      <c r="R31" s="225">
        <f>IF(R30="Every Week",1,0.5)</f>
        <v>0.5</v>
      </c>
    </row>
    <row r="32" spans="2:19" ht="15.75" thickBot="1">
      <c r="B32" s="214"/>
      <c r="C32" s="71"/>
      <c r="D32" s="13" t="s">
        <v>43</v>
      </c>
      <c r="E32" s="13"/>
      <c r="F32" s="13"/>
      <c r="G32" s="89">
        <f>R28*G30</f>
        <v>0</v>
      </c>
      <c r="H32" s="405"/>
      <c r="I32" s="244"/>
      <c r="J32" s="7"/>
      <c r="K32" s="399"/>
      <c r="L32" s="51"/>
      <c r="M32" s="50">
        <f>K32*I32</f>
        <v>0</v>
      </c>
      <c r="N32" s="13"/>
      <c r="O32" s="22"/>
    </row>
    <row r="33" spans="2:15" ht="6" customHeight="1" thickBot="1">
      <c r="B33" s="214"/>
      <c r="C33" s="71"/>
      <c r="D33" s="13"/>
      <c r="E33" s="13"/>
      <c r="F33" s="13"/>
      <c r="G33" s="90"/>
      <c r="H33" s="405"/>
      <c r="I33" s="406"/>
      <c r="J33" s="7"/>
      <c r="K33" s="51"/>
      <c r="L33" s="51"/>
      <c r="M33" s="51"/>
      <c r="N33" s="13"/>
      <c r="O33" s="22"/>
    </row>
    <row r="34" spans="2:15" ht="15.75" thickBot="1">
      <c r="B34" s="214"/>
      <c r="C34" s="71"/>
      <c r="D34" s="13" t="s">
        <v>44</v>
      </c>
      <c r="E34" s="13"/>
      <c r="F34" s="13"/>
      <c r="G34" s="87" t="s">
        <v>73</v>
      </c>
      <c r="H34" s="405"/>
      <c r="I34" s="412"/>
      <c r="J34" s="7"/>
      <c r="K34" s="399"/>
      <c r="L34" s="51"/>
      <c r="M34" s="50">
        <f>K34*I34</f>
        <v>0</v>
      </c>
      <c r="N34" s="13"/>
      <c r="O34" s="22"/>
    </row>
    <row r="35" spans="2:15" ht="6" customHeight="1" thickBot="1">
      <c r="B35" s="214"/>
      <c r="C35" s="71"/>
      <c r="D35" s="13"/>
      <c r="E35" s="13"/>
      <c r="F35" s="13"/>
      <c r="G35" s="88"/>
      <c r="H35" s="405"/>
      <c r="I35" s="405"/>
      <c r="J35" s="13"/>
      <c r="K35" s="51"/>
      <c r="L35" s="51"/>
      <c r="M35" s="51"/>
      <c r="N35" s="13"/>
      <c r="O35" s="22"/>
    </row>
    <row r="36" spans="2:15" ht="15.75" thickBot="1">
      <c r="B36" s="214"/>
      <c r="C36" s="71"/>
      <c r="D36" s="13" t="s">
        <v>45</v>
      </c>
      <c r="E36" s="13"/>
      <c r="F36" s="13"/>
      <c r="G36" s="87" t="s">
        <v>73</v>
      </c>
      <c r="H36" s="405"/>
      <c r="I36" s="412"/>
      <c r="J36" s="7"/>
      <c r="K36" s="399"/>
      <c r="L36" s="51"/>
      <c r="M36" s="50">
        <f>K36*I36</f>
        <v>0</v>
      </c>
      <c r="N36" s="13"/>
      <c r="O36" s="22"/>
    </row>
    <row r="37" spans="2:15" ht="6" customHeight="1" thickBot="1">
      <c r="B37" s="214"/>
      <c r="C37" s="71"/>
      <c r="D37" s="13"/>
      <c r="E37" s="13"/>
      <c r="F37" s="13"/>
      <c r="G37" s="88"/>
      <c r="H37" s="405"/>
      <c r="I37" s="405"/>
      <c r="J37" s="13"/>
      <c r="K37" s="51"/>
      <c r="L37" s="51"/>
      <c r="M37" s="51"/>
      <c r="N37" s="13"/>
      <c r="O37" s="22"/>
    </row>
    <row r="38" spans="2:15" ht="15.75" thickBot="1">
      <c r="B38" s="214"/>
      <c r="C38" s="71"/>
      <c r="D38" s="13" t="s">
        <v>46</v>
      </c>
      <c r="E38" s="13"/>
      <c r="F38" s="13"/>
      <c r="G38" s="87" t="s">
        <v>73</v>
      </c>
      <c r="H38" s="405"/>
      <c r="I38" s="412"/>
      <c r="J38" s="7"/>
      <c r="K38" s="399"/>
      <c r="L38" s="51"/>
      <c r="M38" s="50">
        <f>K38*I38</f>
        <v>0</v>
      </c>
      <c r="N38" s="13"/>
      <c r="O38" s="22"/>
    </row>
    <row r="39" spans="2:15" ht="6" customHeight="1" thickBot="1">
      <c r="B39" s="214"/>
      <c r="C39" s="71"/>
      <c r="D39" s="13"/>
      <c r="E39" s="13"/>
      <c r="F39" s="13"/>
      <c r="G39" s="90"/>
      <c r="H39" s="405"/>
      <c r="I39" s="405"/>
      <c r="J39" s="13"/>
      <c r="K39" s="51"/>
      <c r="L39" s="51"/>
      <c r="M39" s="51"/>
      <c r="N39" s="13"/>
      <c r="O39" s="22"/>
    </row>
    <row r="40" spans="2:15" ht="15.75" thickBot="1">
      <c r="B40" s="214"/>
      <c r="C40" s="71"/>
      <c r="D40" s="13" t="s">
        <v>47</v>
      </c>
      <c r="E40" s="13"/>
      <c r="F40" s="13"/>
      <c r="G40" s="89">
        <f>SUM(G28:G36)</f>
        <v>0</v>
      </c>
      <c r="H40" s="405"/>
      <c r="I40" s="49">
        <f>SUM(I28:I39)</f>
        <v>0</v>
      </c>
      <c r="J40" s="7"/>
      <c r="K40" s="51"/>
      <c r="L40" s="51"/>
      <c r="M40" s="50">
        <f>SUM(M28:M39)</f>
        <v>0</v>
      </c>
      <c r="N40" s="13"/>
      <c r="O40" s="22"/>
    </row>
    <row r="41" spans="2:15">
      <c r="B41" s="214"/>
      <c r="C41" s="71"/>
      <c r="D41" s="13"/>
      <c r="E41" s="13"/>
      <c r="F41" s="13"/>
      <c r="G41" s="13"/>
      <c r="H41" s="13"/>
      <c r="I41" s="7"/>
      <c r="J41" s="7"/>
      <c r="K41" s="7"/>
      <c r="L41" s="13"/>
      <c r="M41" s="7"/>
      <c r="N41" s="13"/>
      <c r="O41" s="22"/>
    </row>
    <row r="42" spans="2:15" ht="15" customHeight="1">
      <c r="B42" s="214"/>
      <c r="C42" s="408" t="s">
        <v>218</v>
      </c>
      <c r="D42" s="408"/>
      <c r="E42" s="408"/>
      <c r="F42" s="408"/>
      <c r="G42" s="408"/>
      <c r="H42" s="408"/>
      <c r="I42" s="408"/>
      <c r="J42" s="408"/>
      <c r="K42" s="408"/>
      <c r="L42" s="409" t="s">
        <v>86</v>
      </c>
      <c r="M42" s="410"/>
      <c r="N42" s="13"/>
      <c r="O42" s="22"/>
    </row>
    <row r="43" spans="2:15" ht="6" customHeight="1">
      <c r="B43" s="214"/>
      <c r="C43" s="13"/>
      <c r="D43" s="410"/>
      <c r="E43" s="410"/>
      <c r="F43" s="410"/>
      <c r="G43" s="410"/>
      <c r="H43" s="410"/>
      <c r="I43" s="410"/>
      <c r="J43" s="410"/>
      <c r="K43" s="410"/>
      <c r="L43" s="410"/>
      <c r="M43" s="410"/>
      <c r="N43" s="13"/>
      <c r="O43" s="22"/>
    </row>
    <row r="44" spans="2:15">
      <c r="B44" s="214"/>
      <c r="C44" s="185" t="s">
        <v>253</v>
      </c>
      <c r="D44" s="408"/>
      <c r="E44" s="408"/>
      <c r="F44" s="408"/>
      <c r="G44" s="408"/>
      <c r="H44" s="408"/>
      <c r="I44" s="408"/>
      <c r="J44" s="408"/>
      <c r="K44" s="410"/>
      <c r="L44" s="410"/>
      <c r="M44" s="410"/>
      <c r="N44" s="410"/>
      <c r="O44" s="22"/>
    </row>
    <row r="45" spans="2:15">
      <c r="B45" s="214"/>
      <c r="C45" s="410"/>
      <c r="D45" s="410"/>
      <c r="E45" s="410"/>
      <c r="F45" s="410"/>
      <c r="G45" s="410"/>
      <c r="H45" s="410"/>
      <c r="I45" s="410"/>
      <c r="J45" s="410"/>
      <c r="K45" s="410"/>
      <c r="L45" s="410"/>
      <c r="M45" s="410"/>
      <c r="N45" s="410"/>
      <c r="O45" s="22"/>
    </row>
    <row r="46" spans="2:15">
      <c r="B46" s="214"/>
      <c r="C46" s="13"/>
      <c r="D46" s="13"/>
      <c r="E46" s="13"/>
      <c r="F46" s="13"/>
      <c r="G46" s="13"/>
      <c r="H46" s="41"/>
      <c r="I46" s="42" t="s">
        <v>22</v>
      </c>
      <c r="J46" s="43"/>
      <c r="K46" s="13"/>
      <c r="L46" s="13"/>
      <c r="M46" s="13"/>
      <c r="N46" s="13"/>
      <c r="O46" s="22"/>
    </row>
    <row r="47" spans="2:15">
      <c r="B47" s="214"/>
      <c r="C47" s="108"/>
      <c r="D47" s="13"/>
      <c r="E47" s="13"/>
      <c r="F47" s="13"/>
      <c r="G47" s="13"/>
      <c r="H47" s="13"/>
      <c r="I47" s="161" t="s">
        <v>15</v>
      </c>
      <c r="J47" s="43"/>
      <c r="K47" s="13"/>
      <c r="L47" s="13"/>
      <c r="M47" s="13"/>
      <c r="N47" s="241" t="s">
        <v>14</v>
      </c>
      <c r="O47" s="22"/>
    </row>
    <row r="48" spans="2:15" ht="15.75" thickBot="1">
      <c r="B48" s="359"/>
      <c r="C48" s="163"/>
      <c r="D48" s="163"/>
      <c r="E48" s="163"/>
      <c r="F48" s="163"/>
      <c r="G48" s="163"/>
      <c r="H48" s="163"/>
      <c r="I48" s="163"/>
      <c r="J48" s="163"/>
      <c r="K48" s="163"/>
      <c r="L48" s="163"/>
      <c r="M48" s="163"/>
      <c r="N48" s="163"/>
      <c r="O48" s="360"/>
    </row>
    <row r="49" spans="2:15">
      <c r="B49" s="255"/>
      <c r="C49" s="255"/>
      <c r="D49" s="255"/>
      <c r="E49" s="255"/>
      <c r="F49" s="255"/>
      <c r="G49" s="255"/>
      <c r="H49" s="255"/>
      <c r="I49" s="220"/>
      <c r="J49" s="220"/>
      <c r="K49" s="220"/>
      <c r="L49" s="220"/>
      <c r="M49" s="220"/>
      <c r="N49" s="220"/>
      <c r="O49" s="220"/>
    </row>
    <row r="50" spans="2:15">
      <c r="B50" s="255"/>
      <c r="C50" s="255"/>
      <c r="D50" s="255"/>
      <c r="E50" s="255"/>
      <c r="F50" s="255"/>
      <c r="G50" s="255"/>
      <c r="H50" s="255"/>
      <c r="I50" s="220"/>
      <c r="J50" s="220"/>
      <c r="K50" s="220"/>
      <c r="L50" s="220"/>
      <c r="M50" s="220"/>
      <c r="N50" s="220"/>
      <c r="O50" s="220"/>
    </row>
    <row r="51" spans="2:15">
      <c r="B51" s="255"/>
      <c r="C51" s="255"/>
      <c r="D51" s="255"/>
      <c r="E51" s="255"/>
      <c r="F51" s="255"/>
      <c r="G51" s="255"/>
      <c r="H51" s="255"/>
      <c r="I51" s="220"/>
      <c r="J51" s="220"/>
      <c r="K51" s="220"/>
      <c r="L51" s="220"/>
      <c r="M51" s="220"/>
      <c r="N51" s="220"/>
      <c r="O51" s="220"/>
    </row>
    <row r="52" spans="2:15">
      <c r="B52" s="255"/>
      <c r="C52" s="255"/>
      <c r="D52" s="255"/>
      <c r="E52" s="255"/>
      <c r="F52" s="255"/>
      <c r="G52" s="255"/>
      <c r="H52" s="255"/>
      <c r="I52" s="220"/>
      <c r="J52" s="220"/>
      <c r="K52" s="220"/>
      <c r="L52" s="220"/>
      <c r="M52" s="220"/>
      <c r="N52" s="220"/>
      <c r="O52" s="220"/>
    </row>
    <row r="53" spans="2:15">
      <c r="B53" s="255"/>
      <c r="C53" s="255"/>
      <c r="D53" s="255"/>
      <c r="E53" s="255"/>
      <c r="F53" s="255"/>
      <c r="G53" s="255"/>
      <c r="H53" s="255"/>
      <c r="I53" s="220"/>
      <c r="J53" s="220"/>
      <c r="K53" s="220"/>
      <c r="L53" s="220"/>
      <c r="M53" s="220"/>
      <c r="N53" s="220"/>
      <c r="O53" s="220"/>
    </row>
    <row r="54" spans="2:15">
      <c r="B54" s="255"/>
      <c r="C54" s="255"/>
      <c r="D54" s="255"/>
      <c r="E54" s="255"/>
      <c r="F54" s="255"/>
      <c r="G54" s="255"/>
      <c r="H54" s="255"/>
      <c r="I54" s="220"/>
      <c r="J54" s="220"/>
      <c r="K54" s="220"/>
      <c r="L54" s="220"/>
      <c r="M54" s="220"/>
      <c r="N54" s="220"/>
      <c r="O54" s="220"/>
    </row>
    <row r="55" spans="2:15">
      <c r="B55" s="255"/>
      <c r="C55" s="255"/>
      <c r="D55" s="255"/>
      <c r="E55" s="255"/>
      <c r="F55" s="255"/>
      <c r="G55" s="255"/>
      <c r="H55" s="255"/>
      <c r="I55" s="220"/>
      <c r="J55" s="220"/>
      <c r="K55" s="220"/>
      <c r="L55" s="220"/>
      <c r="M55" s="220"/>
      <c r="N55" s="220"/>
      <c r="O55" s="220"/>
    </row>
    <row r="56" spans="2:15">
      <c r="B56" s="255"/>
      <c r="C56" s="255"/>
      <c r="D56" s="255"/>
      <c r="E56" s="255"/>
      <c r="F56" s="255"/>
      <c r="G56" s="255"/>
      <c r="H56" s="255"/>
      <c r="I56" s="220"/>
      <c r="J56" s="220"/>
      <c r="K56" s="220"/>
      <c r="L56" s="220"/>
      <c r="M56" s="220"/>
      <c r="N56" s="220"/>
      <c r="O56" s="220"/>
    </row>
    <row r="57" spans="2:15">
      <c r="B57" s="255"/>
      <c r="C57" s="255"/>
      <c r="D57" s="255"/>
      <c r="E57" s="255"/>
      <c r="F57" s="255"/>
      <c r="G57" s="255"/>
      <c r="H57" s="255"/>
      <c r="I57" s="220"/>
      <c r="J57" s="220"/>
      <c r="K57" s="220"/>
      <c r="L57" s="220"/>
      <c r="M57" s="220"/>
      <c r="N57" s="220"/>
      <c r="O57" s="220"/>
    </row>
    <row r="58" spans="2:15">
      <c r="B58" s="255"/>
      <c r="C58" s="255"/>
      <c r="D58" s="255"/>
      <c r="E58" s="255"/>
      <c r="F58" s="255"/>
      <c r="G58" s="255"/>
      <c r="H58" s="255"/>
      <c r="I58" s="220"/>
      <c r="J58" s="220"/>
      <c r="K58" s="220"/>
      <c r="L58" s="220"/>
      <c r="M58" s="220"/>
      <c r="N58" s="220"/>
      <c r="O58" s="220"/>
    </row>
    <row r="59" spans="2:15">
      <c r="B59" s="255"/>
      <c r="C59" s="255"/>
      <c r="D59" s="255"/>
      <c r="E59" s="255"/>
      <c r="F59" s="255"/>
      <c r="G59" s="255"/>
      <c r="H59" s="255"/>
      <c r="I59" s="220"/>
      <c r="J59" s="220"/>
      <c r="K59" s="220"/>
      <c r="L59" s="220"/>
      <c r="M59" s="220"/>
      <c r="N59" s="220"/>
      <c r="O59" s="220"/>
    </row>
    <row r="60" spans="2:15">
      <c r="B60" s="255"/>
      <c r="C60" s="255"/>
      <c r="D60" s="255"/>
      <c r="E60" s="255"/>
      <c r="F60" s="255"/>
      <c r="G60" s="255"/>
      <c r="H60" s="255"/>
      <c r="I60" s="220"/>
      <c r="J60" s="220"/>
      <c r="K60" s="220"/>
      <c r="L60" s="220"/>
      <c r="M60" s="220"/>
      <c r="N60" s="220"/>
      <c r="O60" s="220"/>
    </row>
    <row r="61" spans="2:15">
      <c r="B61" s="255"/>
      <c r="C61" s="255"/>
      <c r="D61" s="255"/>
      <c r="E61" s="255"/>
      <c r="F61" s="255"/>
      <c r="G61" s="255"/>
      <c r="H61" s="255"/>
      <c r="I61" s="220"/>
      <c r="J61" s="220"/>
      <c r="K61" s="220"/>
      <c r="L61" s="220"/>
      <c r="M61" s="220"/>
      <c r="N61" s="220"/>
      <c r="O61" s="220"/>
    </row>
    <row r="62" spans="2:15">
      <c r="B62" s="255"/>
      <c r="C62" s="255"/>
      <c r="D62" s="255"/>
      <c r="E62" s="255"/>
      <c r="F62" s="255"/>
      <c r="G62" s="255"/>
      <c r="H62" s="255"/>
      <c r="I62" s="220"/>
      <c r="J62" s="220"/>
      <c r="K62" s="220"/>
      <c r="L62" s="220"/>
      <c r="M62" s="220"/>
      <c r="N62" s="220"/>
      <c r="O62" s="220"/>
    </row>
    <row r="63" spans="2:15">
      <c r="B63" s="255"/>
      <c r="C63" s="255"/>
      <c r="D63" s="255"/>
      <c r="E63" s="255"/>
      <c r="F63" s="255"/>
      <c r="G63" s="255"/>
      <c r="H63" s="255"/>
      <c r="I63" s="220"/>
      <c r="J63" s="220"/>
      <c r="K63" s="220"/>
      <c r="L63" s="220"/>
      <c r="M63" s="220"/>
      <c r="N63" s="220"/>
      <c r="O63" s="220"/>
    </row>
    <row r="64" spans="2:15">
      <c r="B64" s="255"/>
      <c r="C64" s="255"/>
      <c r="D64" s="255"/>
      <c r="E64" s="255"/>
      <c r="F64" s="255"/>
      <c r="G64" s="255"/>
      <c r="H64" s="255"/>
      <c r="I64" s="220"/>
      <c r="J64" s="220"/>
      <c r="K64" s="220"/>
      <c r="L64" s="220"/>
      <c r="M64" s="220"/>
      <c r="N64" s="220"/>
      <c r="O64" s="220"/>
    </row>
    <row r="65" spans="2:15">
      <c r="B65" s="255"/>
      <c r="C65" s="255"/>
      <c r="D65" s="255"/>
      <c r="E65" s="255"/>
      <c r="F65" s="255"/>
      <c r="G65" s="255"/>
      <c r="H65" s="255"/>
      <c r="I65" s="220"/>
      <c r="J65" s="220"/>
      <c r="K65" s="220"/>
      <c r="L65" s="220"/>
      <c r="M65" s="220"/>
      <c r="N65" s="220"/>
      <c r="O65" s="220"/>
    </row>
    <row r="66" spans="2:15">
      <c r="B66" s="255"/>
      <c r="C66" s="255"/>
      <c r="D66" s="255"/>
      <c r="E66" s="255"/>
      <c r="F66" s="255"/>
      <c r="G66" s="255"/>
      <c r="H66" s="255"/>
      <c r="I66" s="220"/>
      <c r="J66" s="220"/>
      <c r="K66" s="220"/>
      <c r="L66" s="220"/>
      <c r="M66" s="220"/>
      <c r="N66" s="220"/>
      <c r="O66" s="220"/>
    </row>
    <row r="67" spans="2:15">
      <c r="B67" s="255"/>
      <c r="C67" s="255"/>
      <c r="D67" s="255"/>
      <c r="E67" s="255"/>
      <c r="F67" s="255"/>
      <c r="G67" s="255"/>
      <c r="H67" s="255"/>
      <c r="I67" s="220"/>
      <c r="J67" s="220"/>
      <c r="K67" s="220"/>
      <c r="L67" s="220"/>
      <c r="M67" s="220"/>
      <c r="N67" s="220"/>
      <c r="O67" s="220"/>
    </row>
    <row r="68" spans="2:15">
      <c r="B68" s="255"/>
      <c r="C68" s="255"/>
      <c r="D68" s="255"/>
      <c r="E68" s="255"/>
      <c r="F68" s="255"/>
      <c r="G68" s="255"/>
      <c r="H68" s="255"/>
      <c r="I68" s="220"/>
      <c r="J68" s="220"/>
      <c r="K68" s="220"/>
      <c r="L68" s="220"/>
      <c r="M68" s="220"/>
      <c r="N68" s="220"/>
      <c r="O68" s="220"/>
    </row>
    <row r="69" spans="2:15">
      <c r="B69" s="255"/>
      <c r="C69" s="255"/>
      <c r="D69" s="255"/>
      <c r="E69" s="255"/>
      <c r="F69" s="255"/>
      <c r="G69" s="255"/>
      <c r="H69" s="255"/>
      <c r="I69" s="220"/>
      <c r="J69" s="220"/>
      <c r="K69" s="220"/>
      <c r="L69" s="220"/>
      <c r="M69" s="220"/>
      <c r="N69" s="220"/>
      <c r="O69" s="220"/>
    </row>
    <row r="70" spans="2:15">
      <c r="B70" s="255"/>
      <c r="C70" s="255"/>
      <c r="D70" s="255"/>
      <c r="E70" s="255"/>
      <c r="F70" s="255"/>
      <c r="G70" s="255"/>
      <c r="H70" s="255"/>
      <c r="I70" s="220"/>
      <c r="J70" s="220"/>
      <c r="K70" s="220"/>
      <c r="L70" s="220"/>
      <c r="M70" s="220"/>
      <c r="N70" s="220"/>
      <c r="O70" s="220"/>
    </row>
    <row r="71" spans="2:15">
      <c r="B71" s="255"/>
      <c r="C71" s="255"/>
      <c r="D71" s="255"/>
      <c r="E71" s="255"/>
      <c r="F71" s="255"/>
      <c r="G71" s="255"/>
      <c r="H71" s="255"/>
      <c r="I71" s="220"/>
      <c r="J71" s="220"/>
      <c r="K71" s="220"/>
      <c r="L71" s="220"/>
      <c r="M71" s="220"/>
      <c r="N71" s="220"/>
      <c r="O71" s="220"/>
    </row>
    <row r="72" spans="2:15">
      <c r="B72" s="255"/>
      <c r="C72" s="255"/>
      <c r="D72" s="255"/>
      <c r="E72" s="255"/>
      <c r="F72" s="255"/>
      <c r="G72" s="255"/>
      <c r="H72" s="255"/>
      <c r="I72" s="220"/>
      <c r="J72" s="220"/>
      <c r="K72" s="220"/>
      <c r="L72" s="220"/>
      <c r="M72" s="220"/>
      <c r="N72" s="220"/>
      <c r="O72" s="220"/>
    </row>
    <row r="73" spans="2:15">
      <c r="B73" s="255"/>
      <c r="C73" s="255"/>
      <c r="D73" s="255"/>
      <c r="E73" s="255"/>
      <c r="F73" s="255"/>
      <c r="G73" s="255"/>
      <c r="H73" s="255"/>
      <c r="I73" s="220"/>
      <c r="J73" s="220"/>
      <c r="K73" s="220"/>
      <c r="L73" s="220"/>
      <c r="M73" s="220"/>
      <c r="N73" s="220"/>
      <c r="O73" s="220"/>
    </row>
    <row r="74" spans="2:15">
      <c r="B74" s="255"/>
      <c r="C74" s="255"/>
      <c r="D74" s="255"/>
      <c r="E74" s="255"/>
      <c r="F74" s="255"/>
      <c r="G74" s="255"/>
      <c r="H74" s="255"/>
      <c r="I74" s="220"/>
      <c r="J74" s="220"/>
      <c r="K74" s="220"/>
      <c r="L74" s="220"/>
      <c r="M74" s="220"/>
      <c r="N74" s="220"/>
      <c r="O74" s="220"/>
    </row>
    <row r="75" spans="2:15">
      <c r="B75" s="255"/>
      <c r="C75" s="255"/>
      <c r="D75" s="255"/>
      <c r="E75" s="255"/>
      <c r="F75" s="255"/>
      <c r="G75" s="255"/>
      <c r="H75" s="255"/>
      <c r="I75" s="220"/>
      <c r="J75" s="220"/>
      <c r="K75" s="220"/>
      <c r="L75" s="220"/>
      <c r="M75" s="220"/>
      <c r="N75" s="220"/>
      <c r="O75" s="220"/>
    </row>
    <row r="76" spans="2:15">
      <c r="B76" s="255"/>
      <c r="C76" s="255"/>
      <c r="D76" s="255"/>
      <c r="E76" s="255"/>
      <c r="F76" s="255"/>
      <c r="G76" s="255"/>
      <c r="H76" s="255"/>
      <c r="I76" s="220"/>
      <c r="J76" s="220"/>
      <c r="K76" s="220"/>
      <c r="L76" s="220"/>
      <c r="M76" s="220"/>
      <c r="N76" s="220"/>
      <c r="O76" s="220"/>
    </row>
    <row r="77" spans="2:15">
      <c r="B77" s="255"/>
      <c r="C77" s="255"/>
      <c r="D77" s="255"/>
      <c r="E77" s="255"/>
      <c r="F77" s="255"/>
      <c r="G77" s="255"/>
      <c r="H77" s="255"/>
      <c r="I77" s="220"/>
      <c r="J77" s="220"/>
      <c r="K77" s="220"/>
      <c r="L77" s="220"/>
      <c r="M77" s="220"/>
      <c r="N77" s="220"/>
      <c r="O77" s="220"/>
    </row>
    <row r="78" spans="2:15">
      <c r="B78" s="255"/>
      <c r="C78" s="255"/>
      <c r="D78" s="255"/>
      <c r="E78" s="255"/>
      <c r="F78" s="255"/>
      <c r="G78" s="255"/>
      <c r="H78" s="255"/>
      <c r="I78" s="220"/>
      <c r="J78" s="220"/>
      <c r="K78" s="220"/>
      <c r="L78" s="220"/>
      <c r="M78" s="220"/>
      <c r="N78" s="220"/>
      <c r="O78" s="220"/>
    </row>
    <row r="79" spans="2:15">
      <c r="B79" s="255"/>
      <c r="C79" s="255"/>
      <c r="D79" s="255"/>
      <c r="E79" s="255"/>
      <c r="F79" s="255"/>
      <c r="G79" s="255"/>
      <c r="H79" s="255"/>
      <c r="I79" s="220"/>
      <c r="J79" s="220"/>
      <c r="K79" s="220"/>
      <c r="L79" s="220"/>
      <c r="M79" s="220"/>
      <c r="N79" s="220"/>
      <c r="O79" s="220"/>
    </row>
    <row r="80" spans="2:15">
      <c r="B80" s="255"/>
      <c r="C80" s="255"/>
      <c r="D80" s="255"/>
      <c r="E80" s="255"/>
      <c r="F80" s="255"/>
      <c r="G80" s="255"/>
      <c r="H80" s="255"/>
      <c r="I80" s="220"/>
      <c r="J80" s="220"/>
      <c r="K80" s="220"/>
      <c r="L80" s="220"/>
      <c r="M80" s="220"/>
      <c r="N80" s="220"/>
      <c r="O80" s="220"/>
    </row>
    <row r="81" spans="2:15">
      <c r="B81" s="255"/>
      <c r="C81" s="255"/>
      <c r="D81" s="255"/>
      <c r="E81" s="255"/>
      <c r="F81" s="255"/>
      <c r="G81" s="255"/>
      <c r="H81" s="255"/>
      <c r="I81" s="220"/>
      <c r="J81" s="220"/>
      <c r="K81" s="220"/>
      <c r="L81" s="220"/>
      <c r="M81" s="220"/>
      <c r="N81" s="220"/>
      <c r="O81" s="220"/>
    </row>
    <row r="82" spans="2:15">
      <c r="B82" s="255"/>
      <c r="C82" s="255"/>
      <c r="D82" s="255"/>
      <c r="E82" s="255"/>
      <c r="F82" s="255"/>
      <c r="G82" s="255"/>
      <c r="H82" s="255"/>
      <c r="I82" s="220"/>
      <c r="J82" s="220"/>
      <c r="K82" s="220"/>
      <c r="L82" s="220"/>
      <c r="M82" s="220"/>
      <c r="N82" s="220"/>
      <c r="O82" s="220"/>
    </row>
    <row r="83" spans="2:15">
      <c r="B83" s="255"/>
      <c r="C83" s="255"/>
      <c r="D83" s="255"/>
      <c r="E83" s="255"/>
      <c r="F83" s="255"/>
      <c r="G83" s="255"/>
      <c r="H83" s="255"/>
      <c r="I83" s="220"/>
      <c r="J83" s="220"/>
      <c r="K83" s="220"/>
      <c r="L83" s="220"/>
      <c r="M83" s="220"/>
      <c r="N83" s="220"/>
      <c r="O83" s="220"/>
    </row>
    <row r="84" spans="2:15">
      <c r="B84" s="255"/>
      <c r="C84" s="255"/>
      <c r="D84" s="255"/>
      <c r="E84" s="255"/>
      <c r="F84" s="255"/>
      <c r="G84" s="255"/>
      <c r="H84" s="255"/>
      <c r="I84" s="220"/>
      <c r="J84" s="220"/>
      <c r="K84" s="220"/>
      <c r="L84" s="220"/>
      <c r="M84" s="220"/>
      <c r="N84" s="220"/>
      <c r="O84" s="220"/>
    </row>
    <row r="85" spans="2:15">
      <c r="B85" s="255"/>
      <c r="C85" s="255"/>
      <c r="D85" s="255"/>
      <c r="E85" s="255"/>
      <c r="F85" s="255"/>
      <c r="G85" s="255"/>
      <c r="H85" s="255"/>
      <c r="I85" s="220"/>
      <c r="J85" s="220"/>
      <c r="K85" s="220"/>
      <c r="L85" s="220"/>
      <c r="M85" s="220"/>
      <c r="N85" s="220"/>
      <c r="O85" s="220"/>
    </row>
    <row r="86" spans="2:15">
      <c r="B86" s="255"/>
      <c r="C86" s="255"/>
      <c r="D86" s="255"/>
      <c r="E86" s="255"/>
      <c r="F86" s="255"/>
      <c r="G86" s="255"/>
      <c r="H86" s="255"/>
      <c r="I86" s="220"/>
      <c r="J86" s="220"/>
      <c r="K86" s="220"/>
      <c r="L86" s="220"/>
      <c r="M86" s="220"/>
      <c r="N86" s="220"/>
      <c r="O86" s="220"/>
    </row>
    <row r="87" spans="2:15">
      <c r="B87" s="255"/>
      <c r="C87" s="255"/>
      <c r="D87" s="255"/>
      <c r="E87" s="255"/>
      <c r="F87" s="255"/>
      <c r="G87" s="255"/>
      <c r="H87" s="255"/>
      <c r="I87" s="220"/>
      <c r="J87" s="220"/>
      <c r="K87" s="220"/>
      <c r="L87" s="220"/>
      <c r="M87" s="220"/>
      <c r="N87" s="220"/>
      <c r="O87" s="220"/>
    </row>
    <row r="88" spans="2:15">
      <c r="B88" s="255"/>
      <c r="C88" s="255"/>
      <c r="D88" s="255"/>
      <c r="E88" s="255"/>
      <c r="F88" s="255"/>
      <c r="G88" s="255"/>
      <c r="H88" s="255"/>
      <c r="I88" s="220"/>
      <c r="J88" s="220"/>
      <c r="K88" s="220"/>
      <c r="L88" s="220"/>
      <c r="M88" s="220"/>
      <c r="N88" s="220"/>
      <c r="O88" s="220"/>
    </row>
    <row r="89" spans="2:15">
      <c r="B89" s="255"/>
      <c r="C89" s="255"/>
      <c r="D89" s="255"/>
      <c r="E89" s="255"/>
      <c r="F89" s="255"/>
      <c r="G89" s="255"/>
      <c r="H89" s="255"/>
      <c r="I89" s="220"/>
      <c r="J89" s="220"/>
      <c r="K89" s="220"/>
      <c r="L89" s="220"/>
      <c r="M89" s="220"/>
      <c r="N89" s="220"/>
      <c r="O89" s="220"/>
    </row>
    <row r="90" spans="2:15">
      <c r="B90" s="255"/>
      <c r="C90" s="255"/>
      <c r="D90" s="255"/>
      <c r="E90" s="255"/>
      <c r="F90" s="255"/>
      <c r="G90" s="255"/>
      <c r="H90" s="255"/>
      <c r="I90" s="220"/>
      <c r="J90" s="220"/>
      <c r="K90" s="220"/>
      <c r="L90" s="220"/>
      <c r="M90" s="220"/>
      <c r="N90" s="220"/>
      <c r="O90" s="220"/>
    </row>
    <row r="91" spans="2:15">
      <c r="B91" s="255"/>
      <c r="C91" s="255"/>
      <c r="D91" s="255"/>
      <c r="E91" s="255"/>
      <c r="F91" s="255"/>
      <c r="G91" s="255"/>
      <c r="H91" s="255"/>
      <c r="I91" s="220"/>
      <c r="J91" s="220"/>
      <c r="K91" s="220"/>
      <c r="L91" s="220"/>
      <c r="M91" s="220"/>
      <c r="N91" s="220"/>
      <c r="O91" s="220"/>
    </row>
    <row r="92" spans="2:15">
      <c r="B92" s="255"/>
      <c r="C92" s="255"/>
      <c r="D92" s="255"/>
      <c r="E92" s="255"/>
      <c r="F92" s="255"/>
      <c r="G92" s="255"/>
      <c r="H92" s="255"/>
      <c r="I92" s="220"/>
      <c r="J92" s="220"/>
      <c r="K92" s="220"/>
      <c r="L92" s="220"/>
      <c r="M92" s="220"/>
      <c r="N92" s="220"/>
      <c r="O92" s="220"/>
    </row>
    <row r="93" spans="2:15">
      <c r="B93" s="255"/>
      <c r="C93" s="255"/>
      <c r="D93" s="255"/>
      <c r="E93" s="255"/>
      <c r="F93" s="255"/>
      <c r="G93" s="255"/>
      <c r="H93" s="255"/>
      <c r="I93" s="220"/>
      <c r="J93" s="220"/>
      <c r="K93" s="220"/>
      <c r="L93" s="220"/>
      <c r="M93" s="220"/>
      <c r="N93" s="220"/>
      <c r="O93" s="220"/>
    </row>
    <row r="94" spans="2:15">
      <c r="B94" s="255"/>
      <c r="C94" s="255"/>
      <c r="D94" s="255"/>
      <c r="E94" s="255"/>
      <c r="F94" s="255"/>
      <c r="G94" s="255"/>
      <c r="H94" s="255"/>
      <c r="I94" s="220"/>
      <c r="J94" s="220"/>
      <c r="K94" s="220"/>
      <c r="L94" s="220"/>
      <c r="M94" s="220"/>
      <c r="N94" s="220"/>
      <c r="O94" s="220"/>
    </row>
    <row r="95" spans="2:15">
      <c r="B95" s="255"/>
      <c r="C95" s="255"/>
      <c r="D95" s="255"/>
      <c r="E95" s="255"/>
      <c r="F95" s="255"/>
      <c r="G95" s="255"/>
      <c r="H95" s="255"/>
      <c r="I95" s="220"/>
      <c r="J95" s="220"/>
      <c r="K95" s="220"/>
      <c r="L95" s="220"/>
      <c r="M95" s="220"/>
      <c r="N95" s="220"/>
      <c r="O95" s="220"/>
    </row>
    <row r="96" spans="2:15">
      <c r="B96" s="255"/>
      <c r="C96" s="255"/>
      <c r="D96" s="255"/>
      <c r="E96" s="255"/>
      <c r="F96" s="255"/>
      <c r="G96" s="255"/>
      <c r="H96" s="255"/>
      <c r="I96" s="220"/>
      <c r="J96" s="220"/>
      <c r="K96" s="220"/>
      <c r="L96" s="220"/>
      <c r="M96" s="220"/>
      <c r="N96" s="220"/>
      <c r="O96" s="220"/>
    </row>
    <row r="97" spans="2:15">
      <c r="B97" s="255"/>
      <c r="C97" s="255"/>
      <c r="D97" s="255"/>
      <c r="E97" s="255"/>
      <c r="F97" s="255"/>
      <c r="G97" s="255"/>
      <c r="H97" s="255"/>
      <c r="I97" s="220"/>
      <c r="J97" s="220"/>
      <c r="K97" s="220"/>
      <c r="L97" s="220"/>
      <c r="M97" s="220"/>
      <c r="N97" s="220"/>
      <c r="O97" s="220"/>
    </row>
    <row r="98" spans="2:15">
      <c r="B98" s="255"/>
      <c r="C98" s="255"/>
      <c r="D98" s="255"/>
      <c r="E98" s="255"/>
      <c r="F98" s="255"/>
      <c r="G98" s="255"/>
      <c r="H98" s="255"/>
      <c r="I98" s="220"/>
      <c r="J98" s="220"/>
      <c r="K98" s="220"/>
      <c r="L98" s="220"/>
      <c r="M98" s="220"/>
      <c r="N98" s="220"/>
      <c r="O98" s="220"/>
    </row>
    <row r="99" spans="2:15">
      <c r="B99" s="255"/>
      <c r="C99" s="255"/>
      <c r="D99" s="255"/>
      <c r="E99" s="255"/>
      <c r="F99" s="255"/>
      <c r="G99" s="255"/>
      <c r="H99" s="255"/>
      <c r="I99" s="220"/>
      <c r="J99" s="220"/>
      <c r="K99" s="220"/>
      <c r="L99" s="220"/>
      <c r="M99" s="220"/>
      <c r="N99" s="220"/>
      <c r="O99" s="220"/>
    </row>
    <row r="100" spans="2:15">
      <c r="B100" s="255"/>
      <c r="C100" s="255"/>
      <c r="D100" s="255"/>
      <c r="E100" s="255"/>
      <c r="F100" s="255"/>
      <c r="G100" s="255"/>
      <c r="H100" s="255"/>
      <c r="I100" s="220"/>
      <c r="J100" s="220"/>
      <c r="K100" s="220"/>
      <c r="L100" s="220"/>
      <c r="M100" s="220"/>
      <c r="N100" s="220"/>
      <c r="O100" s="220"/>
    </row>
    <row r="101" spans="2:15">
      <c r="B101" s="255"/>
      <c r="C101" s="255"/>
      <c r="D101" s="255"/>
      <c r="E101" s="255"/>
      <c r="F101" s="255"/>
      <c r="G101" s="255"/>
      <c r="H101" s="255"/>
      <c r="I101" s="220"/>
      <c r="J101" s="220"/>
      <c r="K101" s="220"/>
      <c r="L101" s="220"/>
      <c r="M101" s="220"/>
      <c r="N101" s="220"/>
      <c r="O101" s="220"/>
    </row>
    <row r="102" spans="2:15">
      <c r="B102" s="255"/>
      <c r="C102" s="255"/>
      <c r="D102" s="255"/>
      <c r="E102" s="255"/>
      <c r="F102" s="255"/>
      <c r="G102" s="255"/>
      <c r="H102" s="255"/>
      <c r="I102" s="220"/>
      <c r="J102" s="220"/>
      <c r="K102" s="220"/>
      <c r="L102" s="220"/>
      <c r="M102" s="220"/>
      <c r="N102" s="220"/>
      <c r="O102" s="220"/>
    </row>
    <row r="103" spans="2:15">
      <c r="B103" s="255"/>
      <c r="C103" s="255"/>
      <c r="D103" s="255"/>
      <c r="E103" s="255"/>
      <c r="F103" s="255"/>
      <c r="G103" s="255"/>
      <c r="H103" s="255"/>
      <c r="I103" s="220"/>
      <c r="J103" s="220"/>
      <c r="K103" s="220"/>
      <c r="L103" s="220"/>
      <c r="M103" s="220"/>
      <c r="N103" s="220"/>
      <c r="O103" s="220"/>
    </row>
    <row r="104" spans="2:15">
      <c r="B104" s="255"/>
      <c r="C104" s="255"/>
      <c r="D104" s="255"/>
      <c r="E104" s="255"/>
      <c r="F104" s="255"/>
      <c r="G104" s="255"/>
      <c r="H104" s="255"/>
      <c r="I104" s="220"/>
      <c r="J104" s="220"/>
      <c r="K104" s="220"/>
      <c r="L104" s="220"/>
      <c r="M104" s="220"/>
      <c r="N104" s="220"/>
      <c r="O104" s="220"/>
    </row>
    <row r="105" spans="2:15">
      <c r="B105" s="255"/>
      <c r="C105" s="255"/>
      <c r="D105" s="255"/>
      <c r="E105" s="255"/>
      <c r="F105" s="255"/>
      <c r="G105" s="255"/>
      <c r="H105" s="255"/>
      <c r="I105" s="220"/>
      <c r="J105" s="220"/>
      <c r="K105" s="220"/>
      <c r="L105" s="220"/>
      <c r="M105" s="220"/>
      <c r="N105" s="220"/>
      <c r="O105" s="220"/>
    </row>
    <row r="106" spans="2:15">
      <c r="B106" s="255"/>
      <c r="C106" s="255"/>
      <c r="D106" s="255"/>
      <c r="E106" s="255"/>
      <c r="F106" s="255"/>
      <c r="G106" s="255"/>
      <c r="H106" s="255"/>
      <c r="I106" s="220"/>
      <c r="J106" s="220"/>
      <c r="K106" s="220"/>
      <c r="L106" s="220"/>
      <c r="M106" s="220"/>
      <c r="N106" s="220"/>
      <c r="O106" s="220"/>
    </row>
    <row r="107" spans="2:15">
      <c r="B107" s="255"/>
      <c r="C107" s="255"/>
      <c r="D107" s="255"/>
      <c r="E107" s="255"/>
      <c r="F107" s="255"/>
      <c r="G107" s="255"/>
      <c r="H107" s="255"/>
      <c r="I107" s="220"/>
      <c r="J107" s="220"/>
      <c r="K107" s="220"/>
      <c r="L107" s="220"/>
      <c r="M107" s="220"/>
      <c r="N107" s="220"/>
      <c r="O107" s="220"/>
    </row>
    <row r="108" spans="2:15">
      <c r="B108" s="255"/>
      <c r="C108" s="255"/>
      <c r="D108" s="255"/>
      <c r="E108" s="255"/>
      <c r="F108" s="255"/>
      <c r="G108" s="255"/>
      <c r="H108" s="255"/>
      <c r="I108" s="220"/>
      <c r="J108" s="220"/>
      <c r="K108" s="220"/>
      <c r="L108" s="220"/>
      <c r="M108" s="220"/>
      <c r="N108" s="220"/>
      <c r="O108" s="220"/>
    </row>
    <row r="109" spans="2:15">
      <c r="B109" s="255"/>
      <c r="C109" s="255"/>
      <c r="D109" s="255"/>
      <c r="E109" s="255"/>
      <c r="F109" s="255"/>
      <c r="G109" s="255"/>
      <c r="H109" s="255"/>
      <c r="I109" s="220"/>
      <c r="J109" s="220"/>
      <c r="K109" s="220"/>
      <c r="L109" s="220"/>
      <c r="M109" s="220"/>
      <c r="N109" s="220"/>
      <c r="O109" s="220"/>
    </row>
    <row r="110" spans="2:15">
      <c r="B110" s="255"/>
      <c r="C110" s="255"/>
      <c r="D110" s="255"/>
      <c r="E110" s="255"/>
      <c r="F110" s="255"/>
      <c r="G110" s="255"/>
      <c r="H110" s="255"/>
      <c r="I110" s="220"/>
      <c r="J110" s="220"/>
      <c r="K110" s="220"/>
      <c r="L110" s="220"/>
      <c r="M110" s="220"/>
      <c r="N110" s="220"/>
      <c r="O110" s="220"/>
    </row>
    <row r="111" spans="2:15">
      <c r="B111" s="255"/>
      <c r="C111" s="255"/>
      <c r="D111" s="255"/>
      <c r="E111" s="255"/>
      <c r="F111" s="255"/>
      <c r="G111" s="255"/>
      <c r="H111" s="255"/>
      <c r="I111" s="220"/>
      <c r="J111" s="220"/>
      <c r="K111" s="220"/>
      <c r="L111" s="220"/>
      <c r="M111" s="220"/>
      <c r="N111" s="220"/>
      <c r="O111" s="220"/>
    </row>
    <row r="112" spans="2:15">
      <c r="B112" s="255"/>
      <c r="C112" s="255"/>
      <c r="D112" s="255"/>
      <c r="E112" s="255"/>
      <c r="F112" s="255"/>
      <c r="G112" s="255"/>
      <c r="H112" s="255"/>
      <c r="I112" s="220"/>
      <c r="J112" s="220"/>
      <c r="K112" s="220"/>
      <c r="L112" s="220"/>
      <c r="M112" s="220"/>
      <c r="N112" s="220"/>
      <c r="O112" s="220"/>
    </row>
    <row r="113" spans="2:15">
      <c r="B113" s="255"/>
      <c r="C113" s="255"/>
      <c r="D113" s="255"/>
      <c r="E113" s="255"/>
      <c r="F113" s="255"/>
      <c r="G113" s="255"/>
      <c r="H113" s="255"/>
      <c r="I113" s="220"/>
      <c r="J113" s="220"/>
      <c r="K113" s="220"/>
      <c r="L113" s="220"/>
      <c r="M113" s="220"/>
      <c r="N113" s="220"/>
      <c r="O113" s="220"/>
    </row>
    <row r="114" spans="2:15">
      <c r="B114" s="255"/>
      <c r="C114" s="255"/>
      <c r="D114" s="255"/>
      <c r="E114" s="255"/>
      <c r="F114" s="255"/>
      <c r="G114" s="255"/>
      <c r="H114" s="255"/>
      <c r="I114" s="220"/>
      <c r="J114" s="220"/>
      <c r="K114" s="220"/>
      <c r="L114" s="220"/>
      <c r="M114" s="220"/>
      <c r="N114" s="220"/>
      <c r="O114" s="220"/>
    </row>
    <row r="115" spans="2:15">
      <c r="B115" s="255"/>
      <c r="C115" s="255"/>
      <c r="D115" s="255"/>
      <c r="E115" s="255"/>
      <c r="F115" s="255"/>
      <c r="G115" s="255"/>
      <c r="H115" s="255"/>
      <c r="I115" s="220"/>
      <c r="J115" s="220"/>
      <c r="K115" s="220"/>
      <c r="L115" s="220"/>
      <c r="M115" s="220"/>
      <c r="N115" s="220"/>
      <c r="O115" s="220"/>
    </row>
    <row r="116" spans="2:15">
      <c r="B116" s="255"/>
      <c r="C116" s="255"/>
      <c r="D116" s="255"/>
      <c r="E116" s="255"/>
      <c r="F116" s="255"/>
      <c r="G116" s="255"/>
      <c r="H116" s="255"/>
      <c r="I116" s="220"/>
      <c r="J116" s="220"/>
      <c r="K116" s="220"/>
      <c r="L116" s="220"/>
      <c r="M116" s="220"/>
      <c r="N116" s="220"/>
      <c r="O116" s="220"/>
    </row>
    <row r="117" spans="2:15">
      <c r="B117" s="255"/>
      <c r="C117" s="255"/>
      <c r="D117" s="255"/>
      <c r="E117" s="255"/>
      <c r="F117" s="255"/>
      <c r="G117" s="255"/>
      <c r="H117" s="255"/>
      <c r="I117" s="220"/>
      <c r="J117" s="220"/>
      <c r="K117" s="220"/>
      <c r="L117" s="220"/>
      <c r="M117" s="220"/>
      <c r="N117" s="220"/>
      <c r="O117" s="220"/>
    </row>
    <row r="118" spans="2:15">
      <c r="B118" s="255"/>
      <c r="C118" s="255"/>
      <c r="D118" s="255"/>
      <c r="E118" s="255"/>
      <c r="F118" s="255"/>
      <c r="G118" s="255"/>
      <c r="H118" s="255"/>
      <c r="I118" s="220"/>
      <c r="J118" s="220"/>
      <c r="K118" s="220"/>
      <c r="L118" s="220"/>
      <c r="M118" s="220"/>
      <c r="N118" s="220"/>
      <c r="O118" s="220"/>
    </row>
    <row r="119" spans="2:15">
      <c r="B119" s="255"/>
      <c r="C119" s="255"/>
      <c r="D119" s="255"/>
      <c r="E119" s="255"/>
      <c r="F119" s="255"/>
      <c r="G119" s="255"/>
      <c r="H119" s="255"/>
      <c r="I119" s="220"/>
      <c r="J119" s="220"/>
      <c r="K119" s="220"/>
      <c r="L119" s="220"/>
      <c r="M119" s="220"/>
      <c r="N119" s="220"/>
      <c r="O119" s="220"/>
    </row>
    <row r="120" spans="2:15">
      <c r="B120" s="255"/>
      <c r="C120" s="255"/>
      <c r="D120" s="255"/>
      <c r="E120" s="255"/>
      <c r="F120" s="255"/>
      <c r="G120" s="255"/>
      <c r="H120" s="255"/>
      <c r="I120" s="220"/>
      <c r="J120" s="220"/>
      <c r="K120" s="220"/>
      <c r="L120" s="220"/>
      <c r="M120" s="220"/>
      <c r="N120" s="220"/>
      <c r="O120" s="220"/>
    </row>
    <row r="121" spans="2:15">
      <c r="B121" s="255"/>
      <c r="C121" s="255"/>
      <c r="D121" s="255"/>
      <c r="E121" s="255"/>
      <c r="F121" s="255"/>
      <c r="G121" s="255"/>
      <c r="H121" s="255"/>
      <c r="I121" s="220"/>
      <c r="J121" s="220"/>
      <c r="K121" s="220"/>
      <c r="L121" s="220"/>
      <c r="M121" s="220"/>
      <c r="N121" s="220"/>
      <c r="O121" s="220"/>
    </row>
    <row r="122" spans="2:15">
      <c r="B122" s="255"/>
      <c r="C122" s="255"/>
      <c r="D122" s="255"/>
      <c r="E122" s="255"/>
      <c r="F122" s="255"/>
      <c r="G122" s="255"/>
      <c r="H122" s="255"/>
      <c r="I122" s="220"/>
      <c r="J122" s="220"/>
      <c r="K122" s="220"/>
      <c r="L122" s="220"/>
      <c r="M122" s="220"/>
      <c r="N122" s="220"/>
      <c r="O122" s="220"/>
    </row>
    <row r="123" spans="2:15">
      <c r="B123" s="255"/>
      <c r="C123" s="255"/>
      <c r="D123" s="255"/>
      <c r="E123" s="255"/>
      <c r="F123" s="255"/>
      <c r="G123" s="255"/>
      <c r="H123" s="255"/>
      <c r="I123" s="220"/>
      <c r="J123" s="220"/>
      <c r="K123" s="220"/>
      <c r="L123" s="220"/>
      <c r="M123" s="220"/>
      <c r="N123" s="220"/>
      <c r="O123" s="220"/>
    </row>
    <row r="124" spans="2:15">
      <c r="B124" s="255"/>
      <c r="C124" s="255"/>
      <c r="D124" s="255"/>
      <c r="E124" s="255"/>
      <c r="F124" s="255"/>
      <c r="G124" s="255"/>
      <c r="H124" s="255"/>
      <c r="I124" s="220"/>
      <c r="J124" s="220"/>
      <c r="K124" s="220"/>
      <c r="L124" s="220"/>
      <c r="M124" s="220"/>
      <c r="N124" s="220"/>
      <c r="O124" s="220"/>
    </row>
    <row r="125" spans="2:15">
      <c r="B125" s="255"/>
      <c r="C125" s="255"/>
      <c r="D125" s="255"/>
      <c r="E125" s="255"/>
      <c r="F125" s="255"/>
      <c r="G125" s="255"/>
      <c r="H125" s="255"/>
      <c r="I125" s="220"/>
      <c r="J125" s="220"/>
      <c r="K125" s="220"/>
      <c r="L125" s="220"/>
      <c r="M125" s="220"/>
      <c r="N125" s="220"/>
      <c r="O125" s="220"/>
    </row>
    <row r="126" spans="2:15">
      <c r="B126" s="255"/>
      <c r="C126" s="255"/>
      <c r="D126" s="255"/>
      <c r="E126" s="255"/>
      <c r="F126" s="255"/>
      <c r="G126" s="255"/>
      <c r="H126" s="255"/>
      <c r="I126" s="220"/>
      <c r="J126" s="220"/>
      <c r="K126" s="220"/>
      <c r="L126" s="220"/>
      <c r="M126" s="220"/>
      <c r="N126" s="220"/>
      <c r="O126" s="220"/>
    </row>
    <row r="127" spans="2:15">
      <c r="B127" s="255"/>
      <c r="C127" s="255"/>
      <c r="D127" s="255"/>
      <c r="E127" s="255"/>
      <c r="F127" s="255"/>
      <c r="G127" s="255"/>
      <c r="H127" s="255"/>
      <c r="I127" s="220"/>
      <c r="J127" s="220"/>
      <c r="K127" s="220"/>
      <c r="L127" s="220"/>
      <c r="M127" s="220"/>
      <c r="N127" s="220"/>
      <c r="O127" s="220"/>
    </row>
    <row r="128" spans="2:15">
      <c r="B128" s="255"/>
      <c r="C128" s="255"/>
      <c r="D128" s="255"/>
      <c r="E128" s="255"/>
      <c r="F128" s="255"/>
      <c r="G128" s="255"/>
      <c r="H128" s="255"/>
      <c r="I128" s="220"/>
      <c r="J128" s="220"/>
      <c r="K128" s="220"/>
      <c r="L128" s="220"/>
      <c r="M128" s="220"/>
      <c r="N128" s="220"/>
      <c r="O128" s="220"/>
    </row>
    <row r="129" spans="2:15">
      <c r="B129" s="255"/>
      <c r="C129" s="255"/>
      <c r="D129" s="255"/>
      <c r="E129" s="255"/>
      <c r="F129" s="255"/>
      <c r="G129" s="255"/>
      <c r="H129" s="255"/>
      <c r="I129" s="220"/>
      <c r="J129" s="220"/>
      <c r="K129" s="220"/>
      <c r="L129" s="220"/>
      <c r="M129" s="220"/>
      <c r="N129" s="220"/>
      <c r="O129" s="220"/>
    </row>
    <row r="130" spans="2:15">
      <c r="B130" s="255"/>
      <c r="C130" s="255"/>
      <c r="D130" s="255"/>
      <c r="E130" s="255"/>
      <c r="F130" s="255"/>
      <c r="G130" s="255"/>
      <c r="H130" s="255"/>
      <c r="I130" s="220"/>
      <c r="J130" s="220"/>
      <c r="K130" s="220"/>
      <c r="L130" s="220"/>
      <c r="M130" s="220"/>
      <c r="N130" s="220"/>
      <c r="O130" s="220"/>
    </row>
    <row r="131" spans="2:15">
      <c r="B131" s="255"/>
      <c r="C131" s="255"/>
      <c r="D131" s="255"/>
      <c r="E131" s="255"/>
      <c r="F131" s="255"/>
      <c r="G131" s="255"/>
      <c r="H131" s="255"/>
      <c r="I131" s="220"/>
      <c r="J131" s="220"/>
      <c r="K131" s="220"/>
      <c r="L131" s="220"/>
      <c r="M131" s="220"/>
      <c r="N131" s="220"/>
      <c r="O131" s="220"/>
    </row>
    <row r="132" spans="2:15">
      <c r="B132" s="255"/>
      <c r="C132" s="255"/>
      <c r="D132" s="255"/>
      <c r="E132" s="255"/>
      <c r="F132" s="255"/>
      <c r="G132" s="255"/>
      <c r="H132" s="255"/>
      <c r="I132" s="220"/>
      <c r="J132" s="220"/>
      <c r="K132" s="220"/>
      <c r="L132" s="220"/>
      <c r="M132" s="220"/>
      <c r="N132" s="220"/>
      <c r="O132" s="220"/>
    </row>
    <row r="133" spans="2:15">
      <c r="B133" s="255"/>
      <c r="C133" s="255"/>
      <c r="D133" s="255"/>
      <c r="E133" s="255"/>
      <c r="F133" s="255"/>
      <c r="G133" s="255"/>
      <c r="H133" s="255"/>
      <c r="I133" s="220"/>
      <c r="J133" s="220"/>
      <c r="K133" s="220"/>
      <c r="L133" s="220"/>
      <c r="M133" s="220"/>
      <c r="N133" s="220"/>
      <c r="O133" s="220"/>
    </row>
    <row r="134" spans="2:15">
      <c r="B134" s="255"/>
      <c r="C134" s="255"/>
      <c r="D134" s="255"/>
      <c r="E134" s="255"/>
      <c r="F134" s="255"/>
      <c r="G134" s="255"/>
      <c r="H134" s="255"/>
      <c r="I134" s="220"/>
      <c r="J134" s="220"/>
      <c r="K134" s="220"/>
      <c r="L134" s="220"/>
      <c r="M134" s="220"/>
      <c r="N134" s="220"/>
      <c r="O134" s="220"/>
    </row>
    <row r="135" spans="2:15">
      <c r="B135" s="255"/>
      <c r="C135" s="255"/>
      <c r="D135" s="255"/>
      <c r="E135" s="255"/>
      <c r="F135" s="255"/>
      <c r="G135" s="255"/>
      <c r="H135" s="255"/>
      <c r="I135" s="220"/>
      <c r="J135" s="220"/>
      <c r="K135" s="220"/>
      <c r="L135" s="220"/>
      <c r="M135" s="220"/>
      <c r="N135" s="220"/>
      <c r="O135" s="220"/>
    </row>
    <row r="136" spans="2:15">
      <c r="B136" s="255"/>
      <c r="C136" s="255"/>
      <c r="D136" s="255"/>
      <c r="E136" s="255"/>
      <c r="F136" s="255"/>
      <c r="G136" s="255"/>
      <c r="H136" s="255"/>
      <c r="I136" s="220"/>
      <c r="J136" s="220"/>
      <c r="K136" s="220"/>
      <c r="L136" s="220"/>
      <c r="M136" s="220"/>
      <c r="N136" s="220"/>
      <c r="O136" s="220"/>
    </row>
    <row r="137" spans="2:15">
      <c r="B137" s="255"/>
      <c r="C137" s="255"/>
      <c r="D137" s="255"/>
      <c r="E137" s="255"/>
      <c r="F137" s="255"/>
      <c r="G137" s="255"/>
      <c r="H137" s="255"/>
      <c r="I137" s="220"/>
      <c r="J137" s="220"/>
      <c r="K137" s="220"/>
      <c r="L137" s="220"/>
      <c r="M137" s="220"/>
      <c r="N137" s="220"/>
      <c r="O137" s="220"/>
    </row>
    <row r="138" spans="2:15">
      <c r="B138" s="255"/>
      <c r="C138" s="255"/>
      <c r="D138" s="255"/>
      <c r="E138" s="255"/>
      <c r="F138" s="255"/>
      <c r="G138" s="255"/>
      <c r="H138" s="255"/>
      <c r="I138" s="220"/>
      <c r="J138" s="220"/>
      <c r="K138" s="220"/>
      <c r="L138" s="220"/>
      <c r="M138" s="220"/>
      <c r="N138" s="220"/>
      <c r="O138" s="220"/>
    </row>
    <row r="139" spans="2:15">
      <c r="B139" s="255"/>
      <c r="C139" s="255"/>
      <c r="D139" s="255"/>
      <c r="E139" s="255"/>
      <c r="F139" s="255"/>
      <c r="G139" s="255"/>
      <c r="H139" s="255"/>
      <c r="I139" s="220"/>
      <c r="J139" s="220"/>
      <c r="K139" s="220"/>
      <c r="L139" s="220"/>
      <c r="M139" s="220"/>
      <c r="N139" s="220"/>
      <c r="O139" s="220"/>
    </row>
    <row r="140" spans="2:15">
      <c r="B140" s="255"/>
      <c r="C140" s="255"/>
      <c r="D140" s="255"/>
      <c r="E140" s="255"/>
      <c r="F140" s="255"/>
      <c r="G140" s="255"/>
      <c r="H140" s="255"/>
      <c r="I140" s="220"/>
      <c r="J140" s="220"/>
      <c r="K140" s="220"/>
      <c r="L140" s="220"/>
      <c r="M140" s="220"/>
      <c r="N140" s="220"/>
      <c r="O140" s="220"/>
    </row>
    <row r="141" spans="2:15">
      <c r="B141" s="255"/>
      <c r="C141" s="255"/>
      <c r="D141" s="255"/>
      <c r="E141" s="255"/>
      <c r="F141" s="255"/>
      <c r="G141" s="255"/>
      <c r="H141" s="255"/>
      <c r="I141" s="220"/>
      <c r="J141" s="220"/>
      <c r="K141" s="220"/>
      <c r="L141" s="220"/>
      <c r="M141" s="220"/>
      <c r="N141" s="220"/>
      <c r="O141" s="220"/>
    </row>
    <row r="142" spans="2:15">
      <c r="B142" s="255"/>
      <c r="C142" s="255"/>
      <c r="D142" s="255"/>
      <c r="E142" s="255"/>
      <c r="F142" s="255"/>
      <c r="G142" s="255"/>
      <c r="H142" s="255"/>
      <c r="I142" s="220"/>
      <c r="J142" s="220"/>
      <c r="K142" s="220"/>
      <c r="L142" s="220"/>
      <c r="M142" s="220"/>
      <c r="N142" s="220"/>
      <c r="O142" s="220"/>
    </row>
    <row r="143" spans="2:15">
      <c r="B143" s="255"/>
      <c r="C143" s="255"/>
      <c r="D143" s="255"/>
      <c r="E143" s="255"/>
      <c r="F143" s="255"/>
      <c r="G143" s="255"/>
      <c r="H143" s="255"/>
      <c r="I143" s="220"/>
      <c r="J143" s="220"/>
      <c r="K143" s="220"/>
      <c r="L143" s="220"/>
      <c r="M143" s="220"/>
      <c r="N143" s="220"/>
      <c r="O143" s="220"/>
    </row>
    <row r="144" spans="2:15">
      <c r="B144" s="255"/>
      <c r="C144" s="255"/>
      <c r="D144" s="255"/>
      <c r="E144" s="255"/>
      <c r="F144" s="255"/>
      <c r="G144" s="255"/>
      <c r="H144" s="255"/>
      <c r="I144" s="220"/>
      <c r="J144" s="220"/>
      <c r="K144" s="220"/>
      <c r="L144" s="220"/>
      <c r="M144" s="220"/>
      <c r="N144" s="220"/>
      <c r="O144" s="220"/>
    </row>
    <row r="145" spans="2:15">
      <c r="B145" s="255"/>
      <c r="C145" s="255"/>
      <c r="D145" s="255"/>
      <c r="E145" s="255"/>
      <c r="F145" s="255"/>
      <c r="G145" s="255"/>
      <c r="H145" s="255"/>
      <c r="I145" s="220"/>
      <c r="J145" s="220"/>
      <c r="K145" s="220"/>
      <c r="L145" s="220"/>
      <c r="M145" s="220"/>
      <c r="N145" s="220"/>
      <c r="O145" s="220"/>
    </row>
    <row r="146" spans="2:15">
      <c r="B146" s="255"/>
      <c r="C146" s="255"/>
      <c r="D146" s="255"/>
      <c r="E146" s="255"/>
      <c r="F146" s="255"/>
      <c r="G146" s="255"/>
      <c r="H146" s="255"/>
      <c r="I146" s="220"/>
      <c r="J146" s="220"/>
      <c r="K146" s="220"/>
      <c r="L146" s="220"/>
      <c r="M146" s="220"/>
      <c r="N146" s="220"/>
      <c r="O146" s="220"/>
    </row>
    <row r="147" spans="2:15">
      <c r="B147" s="255"/>
      <c r="C147" s="255"/>
      <c r="D147" s="255"/>
      <c r="E147" s="255"/>
      <c r="F147" s="255"/>
      <c r="G147" s="255"/>
      <c r="H147" s="255"/>
      <c r="I147" s="220"/>
      <c r="J147" s="220"/>
      <c r="K147" s="220"/>
      <c r="L147" s="220"/>
      <c r="M147" s="220"/>
      <c r="N147" s="220"/>
      <c r="O147" s="220"/>
    </row>
    <row r="148" spans="2:15">
      <c r="B148" s="255"/>
      <c r="C148" s="255"/>
      <c r="D148" s="255"/>
      <c r="E148" s="255"/>
      <c r="F148" s="255"/>
      <c r="G148" s="255"/>
      <c r="H148" s="255"/>
      <c r="I148" s="220"/>
      <c r="J148" s="220"/>
      <c r="K148" s="220"/>
      <c r="L148" s="220"/>
      <c r="M148" s="220"/>
      <c r="N148" s="220"/>
      <c r="O148" s="220"/>
    </row>
    <row r="149" spans="2:15">
      <c r="B149" s="255"/>
      <c r="C149" s="255"/>
      <c r="D149" s="255"/>
      <c r="E149" s="255"/>
      <c r="F149" s="255"/>
      <c r="G149" s="255"/>
      <c r="H149" s="255"/>
      <c r="I149" s="220"/>
      <c r="J149" s="220"/>
      <c r="K149" s="220"/>
      <c r="L149" s="220"/>
      <c r="M149" s="220"/>
      <c r="N149" s="220"/>
      <c r="O149" s="220"/>
    </row>
    <row r="150" spans="2:15">
      <c r="B150" s="255"/>
      <c r="C150" s="255"/>
      <c r="D150" s="255"/>
      <c r="E150" s="255"/>
      <c r="F150" s="255"/>
      <c r="G150" s="255"/>
      <c r="H150" s="255"/>
      <c r="I150" s="220"/>
      <c r="J150" s="220"/>
      <c r="K150" s="220"/>
      <c r="L150" s="220"/>
      <c r="M150" s="220"/>
      <c r="N150" s="220"/>
      <c r="O150" s="220"/>
    </row>
    <row r="151" spans="2:15">
      <c r="B151" s="255"/>
      <c r="C151" s="255"/>
      <c r="D151" s="255"/>
      <c r="E151" s="255"/>
      <c r="F151" s="255"/>
      <c r="G151" s="255"/>
      <c r="H151" s="255"/>
      <c r="I151" s="220"/>
      <c r="J151" s="220"/>
      <c r="K151" s="220"/>
      <c r="L151" s="220"/>
      <c r="M151" s="220"/>
      <c r="N151" s="220"/>
      <c r="O151" s="220"/>
    </row>
    <row r="152" spans="2:15">
      <c r="B152" s="255"/>
      <c r="C152" s="255"/>
      <c r="D152" s="255"/>
      <c r="E152" s="255"/>
      <c r="F152" s="255"/>
      <c r="G152" s="255"/>
      <c r="H152" s="255"/>
      <c r="I152" s="220"/>
      <c r="J152" s="220"/>
      <c r="K152" s="220"/>
      <c r="L152" s="220"/>
      <c r="M152" s="220"/>
      <c r="N152" s="220"/>
      <c r="O152" s="220"/>
    </row>
    <row r="153" spans="2:15">
      <c r="B153" s="255"/>
      <c r="C153" s="255"/>
      <c r="D153" s="255"/>
      <c r="E153" s="255"/>
      <c r="F153" s="255"/>
      <c r="G153" s="255"/>
      <c r="H153" s="255"/>
      <c r="I153" s="220"/>
      <c r="J153" s="220"/>
      <c r="K153" s="220"/>
      <c r="L153" s="220"/>
      <c r="M153" s="220"/>
      <c r="N153" s="220"/>
      <c r="O153" s="220"/>
    </row>
    <row r="154" spans="2:15">
      <c r="B154" s="255"/>
      <c r="C154" s="255"/>
      <c r="D154" s="255"/>
      <c r="E154" s="255"/>
      <c r="F154" s="255"/>
      <c r="G154" s="255"/>
      <c r="H154" s="255"/>
      <c r="I154" s="220"/>
      <c r="J154" s="220"/>
      <c r="K154" s="220"/>
      <c r="L154" s="220"/>
      <c r="M154" s="220"/>
      <c r="N154" s="220"/>
      <c r="O154" s="220"/>
    </row>
    <row r="155" spans="2:15">
      <c r="B155" s="255"/>
      <c r="C155" s="255"/>
      <c r="D155" s="255"/>
      <c r="E155" s="255"/>
      <c r="F155" s="255"/>
      <c r="G155" s="255"/>
      <c r="H155" s="255"/>
      <c r="I155" s="220"/>
      <c r="J155" s="220"/>
      <c r="K155" s="220"/>
      <c r="L155" s="220"/>
      <c r="M155" s="220"/>
      <c r="N155" s="220"/>
      <c r="O155" s="220"/>
    </row>
    <row r="156" spans="2:15">
      <c r="B156" s="255"/>
      <c r="C156" s="255"/>
      <c r="D156" s="255"/>
      <c r="E156" s="255"/>
      <c r="F156" s="255"/>
      <c r="G156" s="255"/>
      <c r="H156" s="255"/>
      <c r="I156" s="220"/>
      <c r="J156" s="220"/>
      <c r="K156" s="220"/>
      <c r="L156" s="220"/>
      <c r="M156" s="220"/>
      <c r="N156" s="220"/>
      <c r="O156" s="220"/>
    </row>
    <row r="157" spans="2:15">
      <c r="B157" s="255"/>
      <c r="C157" s="255"/>
      <c r="D157" s="255"/>
      <c r="E157" s="255"/>
      <c r="F157" s="255"/>
      <c r="G157" s="255"/>
      <c r="H157" s="255"/>
      <c r="I157" s="220"/>
      <c r="J157" s="220"/>
      <c r="K157" s="220"/>
      <c r="L157" s="220"/>
      <c r="M157" s="220"/>
      <c r="N157" s="220"/>
      <c r="O157" s="220"/>
    </row>
    <row r="158" spans="2:15">
      <c r="B158" s="255"/>
      <c r="C158" s="255"/>
      <c r="D158" s="255"/>
      <c r="E158" s="255"/>
      <c r="F158" s="255"/>
      <c r="G158" s="255"/>
      <c r="H158" s="255"/>
      <c r="I158" s="220"/>
      <c r="J158" s="220"/>
      <c r="K158" s="220"/>
      <c r="L158" s="220"/>
      <c r="M158" s="220"/>
      <c r="N158" s="220"/>
      <c r="O158" s="220"/>
    </row>
    <row r="159" spans="2:15">
      <c r="B159" s="255"/>
      <c r="C159" s="255"/>
      <c r="D159" s="255"/>
      <c r="E159" s="255"/>
      <c r="F159" s="255"/>
      <c r="G159" s="255"/>
      <c r="H159" s="255"/>
      <c r="I159" s="220"/>
      <c r="J159" s="220"/>
      <c r="K159" s="220"/>
      <c r="L159" s="220"/>
      <c r="M159" s="220"/>
      <c r="N159" s="220"/>
      <c r="O159" s="220"/>
    </row>
    <row r="160" spans="2:15">
      <c r="B160" s="255"/>
      <c r="C160" s="255"/>
      <c r="D160" s="255"/>
      <c r="E160" s="255"/>
      <c r="F160" s="255"/>
      <c r="G160" s="255"/>
      <c r="H160" s="255"/>
      <c r="I160" s="220"/>
      <c r="J160" s="220"/>
      <c r="K160" s="220"/>
      <c r="L160" s="220"/>
      <c r="M160" s="220"/>
      <c r="N160" s="220"/>
      <c r="O160" s="220"/>
    </row>
    <row r="161" spans="2:15">
      <c r="B161" s="255"/>
      <c r="C161" s="255"/>
      <c r="D161" s="255"/>
      <c r="E161" s="255"/>
      <c r="F161" s="255"/>
      <c r="G161" s="255"/>
      <c r="H161" s="255"/>
      <c r="I161" s="220"/>
      <c r="J161" s="220"/>
      <c r="K161" s="220"/>
      <c r="L161" s="220"/>
      <c r="M161" s="220"/>
      <c r="N161" s="220"/>
      <c r="O161" s="220"/>
    </row>
    <row r="162" spans="2:15">
      <c r="B162" s="255"/>
      <c r="C162" s="255"/>
      <c r="D162" s="255"/>
      <c r="E162" s="255"/>
      <c r="F162" s="255"/>
      <c r="G162" s="255"/>
      <c r="H162" s="255"/>
      <c r="I162" s="220"/>
      <c r="J162" s="220"/>
      <c r="K162" s="220"/>
      <c r="L162" s="220"/>
      <c r="M162" s="220"/>
      <c r="N162" s="220"/>
      <c r="O162" s="220"/>
    </row>
    <row r="163" spans="2:15">
      <c r="B163" s="255"/>
      <c r="C163" s="255"/>
      <c r="D163" s="255"/>
      <c r="E163" s="255"/>
      <c r="F163" s="255"/>
      <c r="G163" s="255"/>
      <c r="H163" s="255"/>
      <c r="I163" s="220"/>
      <c r="J163" s="220"/>
      <c r="K163" s="220"/>
      <c r="L163" s="220"/>
      <c r="M163" s="220"/>
      <c r="N163" s="220"/>
      <c r="O163" s="220"/>
    </row>
    <row r="164" spans="2:15">
      <c r="B164" s="255"/>
      <c r="C164" s="255"/>
      <c r="D164" s="255"/>
      <c r="E164" s="255"/>
      <c r="F164" s="255"/>
      <c r="G164" s="255"/>
      <c r="H164" s="255"/>
      <c r="I164" s="220"/>
      <c r="J164" s="220"/>
      <c r="K164" s="220"/>
      <c r="L164" s="220"/>
      <c r="M164" s="220"/>
      <c r="N164" s="220"/>
      <c r="O164" s="220"/>
    </row>
    <row r="165" spans="2:15">
      <c r="B165" s="255"/>
      <c r="C165" s="255"/>
      <c r="D165" s="255"/>
      <c r="E165" s="255"/>
      <c r="F165" s="255"/>
      <c r="G165" s="255"/>
      <c r="H165" s="255"/>
      <c r="I165" s="220"/>
      <c r="J165" s="220"/>
      <c r="K165" s="220"/>
      <c r="L165" s="220"/>
      <c r="M165" s="220"/>
      <c r="N165" s="220"/>
      <c r="O165" s="220"/>
    </row>
    <row r="166" spans="2:15">
      <c r="B166" s="255"/>
      <c r="C166" s="255"/>
      <c r="D166" s="255"/>
      <c r="E166" s="255"/>
      <c r="F166" s="255"/>
      <c r="G166" s="255"/>
      <c r="H166" s="255"/>
      <c r="I166" s="220"/>
      <c r="J166" s="220"/>
      <c r="K166" s="220"/>
      <c r="L166" s="220"/>
      <c r="M166" s="220"/>
      <c r="N166" s="220"/>
      <c r="O166" s="220"/>
    </row>
    <row r="167" spans="2:15">
      <c r="B167" s="255"/>
      <c r="C167" s="255"/>
      <c r="D167" s="255"/>
      <c r="E167" s="255"/>
      <c r="F167" s="255"/>
      <c r="G167" s="255"/>
      <c r="H167" s="255"/>
      <c r="I167" s="220"/>
      <c r="J167" s="220"/>
      <c r="K167" s="220"/>
      <c r="L167" s="220"/>
      <c r="M167" s="220"/>
      <c r="N167" s="220"/>
      <c r="O167" s="220"/>
    </row>
  </sheetData>
  <sheetProtection password="C4A2" sheet="1" objects="1" scenarios="1"/>
  <mergeCells count="6">
    <mergeCell ref="B3:O3"/>
    <mergeCell ref="B4:O4"/>
    <mergeCell ref="B5:O5"/>
    <mergeCell ref="D20:N22"/>
    <mergeCell ref="D9:N19"/>
    <mergeCell ref="B6:O6"/>
  </mergeCells>
  <hyperlinks>
    <hyperlink ref="I47" location="'Fuel Impact'!A1" display="Next Page"/>
    <hyperlink ref="L42" r:id="rId1"/>
    <hyperlink ref="N47" location="'Equipment Impacts'!A1" display="Previous Page"/>
  </hyperlinks>
  <pageMargins left="0.7" right="0.7" top="0.75" bottom="0.75" header="0.3" footer="0.3"/>
  <pageSetup scale="75" orientation="landscape" r:id="rId2"/>
  <headerFooter>
    <oddFooter>Page &amp;P of &amp;N</oddFooter>
  </headerFooter>
  <ignoredErrors>
    <ignoredError sqref="C9" numberStoredAsText="1"/>
  </ignoredErrors>
</worksheet>
</file>

<file path=xl/worksheets/sheet17.xml><?xml version="1.0" encoding="utf-8"?>
<worksheet xmlns="http://schemas.openxmlformats.org/spreadsheetml/2006/main" xmlns:r="http://schemas.openxmlformats.org/officeDocument/2006/relationships">
  <sheetPr>
    <tabColor theme="6"/>
    <pageSetUpPr fitToPage="1"/>
  </sheetPr>
  <dimension ref="A1:S34"/>
  <sheetViews>
    <sheetView zoomScale="90" zoomScaleNormal="90" workbookViewId="0">
      <selection activeCell="O21" activeCellId="1" sqref="O18 O21"/>
    </sheetView>
  </sheetViews>
  <sheetFormatPr defaultRowHeight="15"/>
  <cols>
    <col min="1" max="1" width="5.28515625" style="121" customWidth="1"/>
    <col min="2" max="7" width="9.140625" style="121" customWidth="1"/>
    <col min="8" max="8" width="9.140625" style="121"/>
    <col min="9" max="9" width="9.140625" style="122" customWidth="1"/>
    <col min="10" max="10" width="9.140625" style="122"/>
    <col min="11" max="11" width="11.42578125" style="122" bestFit="1" customWidth="1"/>
    <col min="12" max="12" width="9.140625" style="122" customWidth="1"/>
    <col min="13" max="13" width="10.7109375" style="122" customWidth="1"/>
    <col min="14" max="14" width="9.140625" style="122"/>
    <col min="15" max="15" width="17.42578125" style="122" customWidth="1"/>
    <col min="16" max="16" width="9.140625" style="122" customWidth="1"/>
    <col min="17" max="17" width="9.140625" style="122"/>
    <col min="18" max="18" width="12.85546875" style="122" customWidth="1"/>
    <col min="19" max="19" width="9.140625" style="122" customWidth="1"/>
    <col min="20" max="20" width="5.28515625" style="122" customWidth="1"/>
    <col min="21" max="16384" width="9.140625" style="122"/>
  </cols>
  <sheetData>
    <row r="1" spans="1:19" ht="15.75" thickBot="1"/>
    <row r="2" spans="1:19">
      <c r="B2" s="137"/>
      <c r="C2" s="157"/>
      <c r="D2" s="157"/>
      <c r="E2" s="157"/>
      <c r="F2" s="157"/>
      <c r="G2" s="157"/>
      <c r="H2" s="157"/>
      <c r="I2" s="157"/>
      <c r="J2" s="157"/>
      <c r="K2" s="157"/>
      <c r="L2" s="157"/>
      <c r="M2" s="157"/>
      <c r="N2" s="157"/>
      <c r="O2" s="157"/>
      <c r="P2" s="157"/>
      <c r="Q2" s="157"/>
      <c r="R2" s="157"/>
      <c r="S2" s="139"/>
    </row>
    <row r="3" spans="1:19" ht="18.75">
      <c r="A3" s="127"/>
      <c r="B3" s="128" t="s">
        <v>473</v>
      </c>
      <c r="C3" s="129"/>
      <c r="D3" s="129"/>
      <c r="E3" s="129"/>
      <c r="F3" s="129"/>
      <c r="G3" s="129"/>
      <c r="H3" s="129"/>
      <c r="I3" s="129"/>
      <c r="J3" s="129"/>
      <c r="K3" s="129"/>
      <c r="L3" s="129"/>
      <c r="M3" s="129"/>
      <c r="N3" s="129"/>
      <c r="O3" s="129"/>
      <c r="P3" s="129"/>
      <c r="Q3" s="129"/>
      <c r="R3" s="129"/>
      <c r="S3" s="130"/>
    </row>
    <row r="4" spans="1:19" ht="18.75">
      <c r="A4" s="127"/>
      <c r="B4" s="131" t="s">
        <v>431</v>
      </c>
      <c r="C4" s="132"/>
      <c r="D4" s="132"/>
      <c r="E4" s="132"/>
      <c r="F4" s="132"/>
      <c r="G4" s="132"/>
      <c r="H4" s="132"/>
      <c r="I4" s="132"/>
      <c r="J4" s="132"/>
      <c r="K4" s="132"/>
      <c r="L4" s="132"/>
      <c r="M4" s="132"/>
      <c r="N4" s="132"/>
      <c r="O4" s="132"/>
      <c r="P4" s="132"/>
      <c r="Q4" s="132"/>
      <c r="R4" s="132"/>
      <c r="S4" s="133"/>
    </row>
    <row r="5" spans="1:19" ht="15.75">
      <c r="B5" s="131" t="s">
        <v>206</v>
      </c>
      <c r="C5" s="132"/>
      <c r="D5" s="132"/>
      <c r="E5" s="132"/>
      <c r="F5" s="132"/>
      <c r="G5" s="132"/>
      <c r="H5" s="132"/>
      <c r="I5" s="132"/>
      <c r="J5" s="132"/>
      <c r="K5" s="132"/>
      <c r="L5" s="132"/>
      <c r="M5" s="132"/>
      <c r="N5" s="132"/>
      <c r="O5" s="132"/>
      <c r="P5" s="132"/>
      <c r="Q5" s="132"/>
      <c r="R5" s="132"/>
      <c r="S5" s="133"/>
    </row>
    <row r="6" spans="1:19" ht="15.75" customHeight="1" thickBot="1">
      <c r="B6" s="134" t="s">
        <v>429</v>
      </c>
      <c r="C6" s="135"/>
      <c r="D6" s="135"/>
      <c r="E6" s="135"/>
      <c r="F6" s="135"/>
      <c r="G6" s="135"/>
      <c r="H6" s="135"/>
      <c r="I6" s="135"/>
      <c r="J6" s="135"/>
      <c r="K6" s="135"/>
      <c r="L6" s="135"/>
      <c r="M6" s="135"/>
      <c r="N6" s="135"/>
      <c r="O6" s="135"/>
      <c r="P6" s="135"/>
      <c r="Q6" s="135"/>
      <c r="R6" s="135"/>
      <c r="S6" s="136"/>
    </row>
    <row r="7" spans="1:19" ht="15.75" thickBot="1">
      <c r="B7" s="255"/>
      <c r="C7" s="255"/>
      <c r="D7" s="255"/>
      <c r="E7" s="255"/>
      <c r="F7" s="255"/>
      <c r="G7" s="255"/>
      <c r="H7" s="255"/>
      <c r="I7" s="220"/>
      <c r="J7" s="220"/>
      <c r="K7" s="220"/>
      <c r="L7" s="220"/>
      <c r="M7" s="220"/>
      <c r="N7" s="220"/>
      <c r="O7" s="220"/>
      <c r="P7" s="220"/>
      <c r="Q7" s="220"/>
      <c r="R7" s="220"/>
      <c r="S7" s="220"/>
    </row>
    <row r="8" spans="1:19">
      <c r="B8" s="212"/>
      <c r="C8" s="138"/>
      <c r="D8" s="138"/>
      <c r="E8" s="138"/>
      <c r="F8" s="138"/>
      <c r="G8" s="138"/>
      <c r="H8" s="138"/>
      <c r="I8" s="138"/>
      <c r="J8" s="138"/>
      <c r="K8" s="138"/>
      <c r="L8" s="138"/>
      <c r="M8" s="138"/>
      <c r="N8" s="138"/>
      <c r="O8" s="138"/>
      <c r="P8" s="138"/>
      <c r="Q8" s="138"/>
      <c r="R8" s="138"/>
      <c r="S8" s="213"/>
    </row>
    <row r="9" spans="1:19" ht="15.75" customHeight="1">
      <c r="B9" s="214"/>
      <c r="C9" s="71" t="s">
        <v>48</v>
      </c>
      <c r="D9" s="181" t="s">
        <v>526</v>
      </c>
      <c r="E9" s="181"/>
      <c r="F9" s="181"/>
      <c r="G9" s="181"/>
      <c r="H9" s="181"/>
      <c r="I9" s="181"/>
      <c r="J9" s="181"/>
      <c r="K9" s="181"/>
      <c r="L9" s="181"/>
      <c r="M9" s="181"/>
      <c r="N9" s="13"/>
      <c r="O9" s="413"/>
      <c r="P9" s="41"/>
      <c r="Q9" s="13"/>
      <c r="R9" s="13"/>
      <c r="S9" s="22"/>
    </row>
    <row r="10" spans="1:19">
      <c r="B10" s="214"/>
      <c r="C10" s="71"/>
      <c r="D10" s="181"/>
      <c r="E10" s="181"/>
      <c r="F10" s="181"/>
      <c r="G10" s="181"/>
      <c r="H10" s="181"/>
      <c r="I10" s="181"/>
      <c r="J10" s="181"/>
      <c r="K10" s="181"/>
      <c r="L10" s="181"/>
      <c r="M10" s="181"/>
      <c r="N10" s="13"/>
      <c r="O10" s="13"/>
      <c r="P10" s="41"/>
      <c r="Q10" s="13"/>
      <c r="R10" s="13"/>
      <c r="S10" s="22"/>
    </row>
    <row r="11" spans="1:19">
      <c r="B11" s="214"/>
      <c r="C11" s="71"/>
      <c r="D11" s="181"/>
      <c r="E11" s="181"/>
      <c r="F11" s="181"/>
      <c r="G11" s="181"/>
      <c r="H11" s="181"/>
      <c r="I11" s="181"/>
      <c r="J11" s="181"/>
      <c r="K11" s="181"/>
      <c r="L11" s="181"/>
      <c r="M11" s="181"/>
      <c r="N11" s="13"/>
      <c r="O11" s="13"/>
      <c r="P11" s="41"/>
      <c r="Q11" s="13"/>
      <c r="R11" s="13"/>
      <c r="S11" s="22"/>
    </row>
    <row r="12" spans="1:19" ht="6" customHeight="1" thickBot="1">
      <c r="B12" s="214"/>
      <c r="C12" s="71"/>
      <c r="D12" s="18"/>
      <c r="E12" s="13"/>
      <c r="F12" s="13"/>
      <c r="G12" s="13"/>
      <c r="H12" s="13"/>
      <c r="I12" s="13"/>
      <c r="J12" s="13"/>
      <c r="K12" s="414"/>
      <c r="L12" s="13"/>
      <c r="M12" s="13"/>
      <c r="N12" s="13"/>
      <c r="O12" s="13"/>
      <c r="P12" s="41"/>
      <c r="Q12" s="13"/>
      <c r="R12" s="13"/>
      <c r="S12" s="22"/>
    </row>
    <row r="13" spans="1:19" ht="15" customHeight="1" thickBot="1">
      <c r="B13" s="214"/>
      <c r="C13" s="71"/>
      <c r="D13" s="169" t="s">
        <v>465</v>
      </c>
      <c r="E13" s="169"/>
      <c r="F13" s="169"/>
      <c r="G13" s="169"/>
      <c r="H13" s="169"/>
      <c r="I13" s="169"/>
      <c r="J13" s="169"/>
      <c r="K13" s="169"/>
      <c r="L13" s="169"/>
      <c r="M13" s="169"/>
      <c r="N13" s="190"/>
      <c r="O13" s="91">
        <f>'Operational Impacts'!I18</f>
        <v>0</v>
      </c>
      <c r="P13" s="41" t="s">
        <v>408</v>
      </c>
      <c r="Q13" s="13"/>
      <c r="R13" s="13"/>
      <c r="S13" s="22"/>
    </row>
    <row r="14" spans="1:19">
      <c r="B14" s="214"/>
      <c r="C14" s="71"/>
      <c r="D14" s="169"/>
      <c r="E14" s="169"/>
      <c r="F14" s="169"/>
      <c r="G14" s="169"/>
      <c r="H14" s="169"/>
      <c r="I14" s="169"/>
      <c r="J14" s="169"/>
      <c r="K14" s="169"/>
      <c r="L14" s="169"/>
      <c r="M14" s="169"/>
      <c r="N14" s="190"/>
      <c r="O14" s="415"/>
      <c r="P14" s="41"/>
      <c r="Q14" s="13"/>
      <c r="R14" s="13"/>
      <c r="S14" s="22"/>
    </row>
    <row r="15" spans="1:19" ht="6" customHeight="1" thickBot="1">
      <c r="B15" s="214"/>
      <c r="C15" s="71"/>
      <c r="D15" s="416"/>
      <c r="E15" s="416"/>
      <c r="F15" s="416"/>
      <c r="G15" s="416"/>
      <c r="H15" s="416"/>
      <c r="I15" s="416"/>
      <c r="J15" s="416"/>
      <c r="K15" s="416"/>
      <c r="L15" s="416"/>
      <c r="M15" s="416"/>
      <c r="N15" s="190"/>
      <c r="O15" s="415"/>
      <c r="P15" s="41"/>
      <c r="Q15" s="13"/>
      <c r="R15" s="13"/>
      <c r="S15" s="22"/>
    </row>
    <row r="16" spans="1:19" ht="15.75" customHeight="1" thickBot="1">
      <c r="B16" s="214"/>
      <c r="C16" s="71"/>
      <c r="D16" s="144" t="s">
        <v>467</v>
      </c>
      <c r="E16" s="144"/>
      <c r="F16" s="144"/>
      <c r="G16" s="144"/>
      <c r="H16" s="144"/>
      <c r="I16" s="144"/>
      <c r="J16" s="144"/>
      <c r="K16" s="144"/>
      <c r="L16" s="144"/>
      <c r="M16" s="144"/>
      <c r="N16" s="190"/>
      <c r="O16" s="91">
        <f>O13/10.5</f>
        <v>0</v>
      </c>
      <c r="P16" s="41" t="s">
        <v>407</v>
      </c>
      <c r="Q16" s="13"/>
      <c r="R16" s="13"/>
      <c r="S16" s="22"/>
    </row>
    <row r="17" spans="1:19" ht="6" customHeight="1" thickBot="1">
      <c r="B17" s="214"/>
      <c r="C17" s="71"/>
      <c r="D17" s="416"/>
      <c r="E17" s="416"/>
      <c r="F17" s="416"/>
      <c r="G17" s="416"/>
      <c r="H17" s="416"/>
      <c r="I17" s="416"/>
      <c r="J17" s="416"/>
      <c r="K17" s="416"/>
      <c r="L17" s="416"/>
      <c r="M17" s="416"/>
      <c r="N17" s="190"/>
      <c r="O17" s="415"/>
      <c r="P17" s="41"/>
      <c r="Q17" s="13"/>
      <c r="R17" s="13"/>
      <c r="S17" s="22"/>
    </row>
    <row r="18" spans="1:19" ht="15" customHeight="1" thickBot="1">
      <c r="B18" s="214"/>
      <c r="C18" s="71"/>
      <c r="D18" s="169" t="s">
        <v>469</v>
      </c>
      <c r="E18" s="169"/>
      <c r="F18" s="169"/>
      <c r="G18" s="169"/>
      <c r="H18" s="169"/>
      <c r="I18" s="169"/>
      <c r="J18" s="169"/>
      <c r="K18" s="169"/>
      <c r="L18" s="169"/>
      <c r="M18" s="169"/>
      <c r="N18" s="190"/>
      <c r="O18" s="423"/>
      <c r="P18" s="41" t="s">
        <v>407</v>
      </c>
      <c r="Q18" s="13"/>
      <c r="R18" s="13"/>
      <c r="S18" s="22"/>
    </row>
    <row r="19" spans="1:19">
      <c r="B19" s="214"/>
      <c r="C19" s="71"/>
      <c r="D19" s="169">
        <f>28*750</f>
        <v>21000</v>
      </c>
      <c r="E19" s="169"/>
      <c r="F19" s="169"/>
      <c r="G19" s="169"/>
      <c r="H19" s="169"/>
      <c r="I19" s="169"/>
      <c r="J19" s="169"/>
      <c r="K19" s="169"/>
      <c r="L19" s="169"/>
      <c r="M19" s="169"/>
      <c r="N19" s="190"/>
      <c r="O19" s="415"/>
      <c r="P19" s="41"/>
      <c r="Q19" s="13"/>
      <c r="R19" s="13"/>
      <c r="S19" s="22"/>
    </row>
    <row r="20" spans="1:19" ht="6" customHeight="1" thickBot="1">
      <c r="B20" s="214"/>
      <c r="C20" s="71"/>
      <c r="D20" s="416"/>
      <c r="E20" s="416"/>
      <c r="F20" s="416"/>
      <c r="G20" s="416"/>
      <c r="H20" s="416"/>
      <c r="I20" s="416"/>
      <c r="J20" s="416"/>
      <c r="K20" s="416"/>
      <c r="L20" s="416"/>
      <c r="M20" s="416"/>
      <c r="N20" s="190"/>
      <c r="O20" s="415"/>
      <c r="P20" s="41"/>
      <c r="Q20" s="13"/>
      <c r="R20" s="13"/>
      <c r="S20" s="22"/>
    </row>
    <row r="21" spans="1:19" ht="15" customHeight="1" thickBot="1">
      <c r="B21" s="214"/>
      <c r="C21" s="71"/>
      <c r="D21" s="144" t="s">
        <v>450</v>
      </c>
      <c r="E21" s="144"/>
      <c r="F21" s="144"/>
      <c r="G21" s="144"/>
      <c r="H21" s="144"/>
      <c r="I21" s="144"/>
      <c r="J21" s="144"/>
      <c r="K21" s="144"/>
      <c r="L21" s="144"/>
      <c r="M21" s="144"/>
      <c r="N21" s="190"/>
      <c r="O21" s="423"/>
      <c r="P21" s="41" t="s">
        <v>89</v>
      </c>
      <c r="Q21" s="108"/>
      <c r="R21" s="108"/>
      <c r="S21" s="22"/>
    </row>
    <row r="22" spans="1:19" ht="15" customHeight="1" thickBot="1">
      <c r="B22" s="214"/>
      <c r="C22" s="71"/>
      <c r="D22" s="417"/>
      <c r="E22" s="417"/>
      <c r="F22" s="417"/>
      <c r="G22" s="417"/>
      <c r="H22" s="417"/>
      <c r="I22" s="417"/>
      <c r="J22" s="417"/>
      <c r="K22" s="417"/>
      <c r="L22" s="417"/>
      <c r="M22" s="417"/>
      <c r="N22" s="190"/>
      <c r="O22" s="101"/>
      <c r="P22" s="41"/>
      <c r="Q22" s="108"/>
      <c r="R22" s="108"/>
      <c r="S22" s="22"/>
    </row>
    <row r="23" spans="1:19" ht="15" customHeight="1" thickBot="1">
      <c r="B23" s="214"/>
      <c r="C23" s="366" t="s">
        <v>33</v>
      </c>
      <c r="D23" s="169" t="s">
        <v>454</v>
      </c>
      <c r="E23" s="169"/>
      <c r="F23" s="169"/>
      <c r="G23" s="169"/>
      <c r="H23" s="169"/>
      <c r="I23" s="169"/>
      <c r="J23" s="169"/>
      <c r="K23" s="169"/>
      <c r="L23" s="169"/>
      <c r="M23" s="169"/>
      <c r="N23" s="190"/>
      <c r="O23" s="418">
        <f>'Yard Trimming Overview SPT'!J30</f>
        <v>0</v>
      </c>
      <c r="P23" s="419"/>
      <c r="Q23" s="420"/>
      <c r="R23" s="421"/>
      <c r="S23" s="22"/>
    </row>
    <row r="24" spans="1:19" ht="15" customHeight="1">
      <c r="B24" s="214"/>
      <c r="C24" s="71"/>
      <c r="D24" s="169"/>
      <c r="E24" s="169"/>
      <c r="F24" s="169"/>
      <c r="G24" s="169"/>
      <c r="H24" s="169"/>
      <c r="I24" s="169"/>
      <c r="J24" s="169"/>
      <c r="K24" s="169"/>
      <c r="L24" s="169"/>
      <c r="M24" s="169"/>
      <c r="N24" s="190"/>
      <c r="O24" s="101"/>
      <c r="P24" s="41"/>
      <c r="Q24" s="108"/>
      <c r="R24" s="108"/>
      <c r="S24" s="22"/>
    </row>
    <row r="25" spans="1:19" ht="0.75" customHeight="1">
      <c r="B25" s="214"/>
      <c r="C25" s="71"/>
      <c r="D25" s="422"/>
      <c r="E25" s="422"/>
      <c r="F25" s="422"/>
      <c r="G25" s="422"/>
      <c r="H25" s="422"/>
      <c r="I25" s="422"/>
      <c r="J25" s="422"/>
      <c r="K25" s="422"/>
      <c r="L25" s="422"/>
      <c r="M25" s="422"/>
      <c r="N25" s="190"/>
      <c r="O25" s="101"/>
      <c r="P25" s="41"/>
      <c r="Q25" s="108"/>
      <c r="R25" s="108"/>
      <c r="S25" s="22"/>
    </row>
    <row r="26" spans="1:19" ht="15" hidden="1" customHeight="1">
      <c r="B26" s="214"/>
      <c r="C26" s="13"/>
      <c r="D26" s="417"/>
      <c r="E26" s="417"/>
      <c r="F26" s="417"/>
      <c r="G26" s="417"/>
      <c r="H26" s="417"/>
      <c r="I26" s="417"/>
      <c r="J26" s="417"/>
      <c r="K26" s="417"/>
      <c r="L26" s="417"/>
      <c r="M26" s="417"/>
      <c r="N26" s="190"/>
      <c r="O26" s="101"/>
      <c r="P26" s="41"/>
      <c r="Q26" s="108"/>
      <c r="R26" s="108"/>
      <c r="S26" s="22"/>
    </row>
    <row r="27" spans="1:19" ht="15" customHeight="1">
      <c r="B27" s="214"/>
      <c r="C27" s="71"/>
      <c r="D27" s="417"/>
      <c r="E27" s="417"/>
      <c r="F27" s="417"/>
      <c r="G27" s="417"/>
      <c r="H27" s="417"/>
      <c r="I27" s="417"/>
      <c r="J27" s="417"/>
      <c r="K27" s="417"/>
      <c r="L27" s="417"/>
      <c r="M27" s="417"/>
      <c r="N27" s="190"/>
      <c r="O27" s="101"/>
      <c r="P27" s="41"/>
      <c r="Q27" s="108"/>
      <c r="R27" s="108"/>
      <c r="S27" s="22"/>
    </row>
    <row r="28" spans="1:19" ht="15" customHeight="1">
      <c r="B28" s="214"/>
      <c r="C28" s="13" t="s">
        <v>253</v>
      </c>
      <c r="D28" s="417"/>
      <c r="E28" s="417"/>
      <c r="F28" s="417"/>
      <c r="G28" s="417"/>
      <c r="H28" s="417"/>
      <c r="I28" s="417"/>
      <c r="J28" s="417"/>
      <c r="K28" s="150"/>
      <c r="L28" s="417"/>
      <c r="M28" s="417"/>
      <c r="N28" s="190"/>
      <c r="O28" s="101"/>
      <c r="P28" s="41"/>
      <c r="Q28" s="108"/>
      <c r="R28" s="108"/>
      <c r="S28" s="22"/>
    </row>
    <row r="29" spans="1:19" ht="48" customHeight="1">
      <c r="B29" s="214"/>
      <c r="C29" s="71"/>
      <c r="D29" s="417"/>
      <c r="E29" s="417"/>
      <c r="F29" s="417"/>
      <c r="G29" s="417"/>
      <c r="H29" s="417"/>
      <c r="I29" s="417"/>
      <c r="J29" s="417"/>
      <c r="K29" s="417"/>
      <c r="L29" s="417"/>
      <c r="M29" s="417"/>
      <c r="N29" s="190"/>
      <c r="O29" s="101"/>
      <c r="P29" s="41"/>
      <c r="Q29" s="108"/>
      <c r="R29" s="108"/>
      <c r="S29" s="22"/>
    </row>
    <row r="30" spans="1:19">
      <c r="A30" s="122"/>
      <c r="B30" s="214"/>
      <c r="C30" s="13"/>
      <c r="D30" s="13"/>
      <c r="E30" s="13"/>
      <c r="F30" s="13"/>
      <c r="G30" s="13"/>
      <c r="H30" s="13"/>
      <c r="I30" s="13"/>
      <c r="J30" s="13"/>
      <c r="K30" s="150" t="s">
        <v>455</v>
      </c>
      <c r="L30" s="13"/>
      <c r="M30" s="13"/>
      <c r="N30" s="13"/>
      <c r="O30" s="13"/>
      <c r="P30" s="13"/>
      <c r="Q30" s="13"/>
      <c r="R30" s="13"/>
      <c r="S30" s="22"/>
    </row>
    <row r="31" spans="1:19">
      <c r="A31" s="122"/>
      <c r="B31" s="214"/>
      <c r="C31" s="234"/>
      <c r="D31" s="13"/>
      <c r="E31" s="13"/>
      <c r="F31" s="13"/>
      <c r="G31" s="13"/>
      <c r="H31" s="13"/>
      <c r="I31" s="13"/>
      <c r="J31" s="13"/>
      <c r="K31" s="161" t="s">
        <v>64</v>
      </c>
      <c r="L31" s="13"/>
      <c r="M31" s="13"/>
      <c r="N31" s="13"/>
      <c r="O31" s="13"/>
      <c r="P31" s="13"/>
      <c r="Q31" s="13"/>
      <c r="R31" s="13"/>
      <c r="S31" s="22"/>
    </row>
    <row r="32" spans="1:19">
      <c r="A32" s="122"/>
      <c r="B32" s="214"/>
      <c r="C32" s="13"/>
      <c r="D32" s="13"/>
      <c r="E32" s="13"/>
      <c r="F32" s="13"/>
      <c r="G32" s="13"/>
      <c r="H32" s="13"/>
      <c r="I32" s="13"/>
      <c r="J32" s="41"/>
      <c r="K32" s="150" t="s">
        <v>456</v>
      </c>
      <c r="L32" s="43"/>
      <c r="M32" s="13"/>
      <c r="N32" s="13"/>
      <c r="O32" s="13"/>
      <c r="P32" s="13"/>
      <c r="Q32" s="13"/>
      <c r="R32" s="13"/>
      <c r="S32" s="22"/>
    </row>
    <row r="33" spans="1:19">
      <c r="A33" s="122"/>
      <c r="B33" s="140"/>
      <c r="C33" s="151"/>
      <c r="D33" s="151"/>
      <c r="E33" s="151"/>
      <c r="F33" s="151"/>
      <c r="G33" s="151"/>
      <c r="H33" s="151"/>
      <c r="I33" s="151"/>
      <c r="J33" s="151"/>
      <c r="K33" s="161" t="s">
        <v>340</v>
      </c>
      <c r="L33" s="194"/>
      <c r="M33" s="151"/>
      <c r="N33" s="151"/>
      <c r="O33" s="151"/>
      <c r="P33" s="151"/>
      <c r="Q33" s="241"/>
      <c r="R33" s="241" t="s">
        <v>14</v>
      </c>
      <c r="S33" s="141"/>
    </row>
    <row r="34" spans="1:19" ht="15.75" thickBot="1">
      <c r="A34" s="122"/>
      <c r="B34" s="154"/>
      <c r="C34" s="155"/>
      <c r="D34" s="155"/>
      <c r="E34" s="155"/>
      <c r="F34" s="155"/>
      <c r="G34" s="155"/>
      <c r="H34" s="155"/>
      <c r="I34" s="155"/>
      <c r="J34" s="155"/>
      <c r="K34" s="155"/>
      <c r="L34" s="155"/>
      <c r="M34" s="155"/>
      <c r="N34" s="155"/>
      <c r="O34" s="155"/>
      <c r="P34" s="155"/>
      <c r="Q34" s="155"/>
      <c r="R34" s="155"/>
      <c r="S34" s="156"/>
    </row>
  </sheetData>
  <sheetProtection password="C4A2" sheet="1" objects="1" scenarios="1"/>
  <mergeCells count="10">
    <mergeCell ref="D23:M24"/>
    <mergeCell ref="D16:M16"/>
    <mergeCell ref="D18:M19"/>
    <mergeCell ref="D21:M21"/>
    <mergeCell ref="B3:S3"/>
    <mergeCell ref="B4:S4"/>
    <mergeCell ref="B5:S5"/>
    <mergeCell ref="B6:S6"/>
    <mergeCell ref="D9:M11"/>
    <mergeCell ref="D13:M14"/>
  </mergeCells>
  <hyperlinks>
    <hyperlink ref="K33" location="'Fuel Impact NoYT'!A1" display="Continued to be Collected Separately"/>
    <hyperlink ref="K31" location="'Fuel Impact YT'!A1" display="Collected with the Residential SSO Collection Program"/>
    <hyperlink ref="R33" location="'Personnel Impacts'!A1" display="Previous Page"/>
  </hyperlinks>
  <pageMargins left="0.7" right="0.7" top="0.75" bottom="0.75" header="0.3" footer="0.3"/>
  <pageSetup scale="64" orientation="landscape" r:id="rId1"/>
  <headerFooter>
    <oddFooter>Page &amp;P of &amp;N</oddFooter>
  </headerFooter>
</worksheet>
</file>

<file path=xl/worksheets/sheet18.xml><?xml version="1.0" encoding="utf-8"?>
<worksheet xmlns="http://schemas.openxmlformats.org/spreadsheetml/2006/main" xmlns:r="http://schemas.openxmlformats.org/officeDocument/2006/relationships">
  <sheetPr>
    <tabColor theme="6"/>
    <pageSetUpPr fitToPage="1"/>
  </sheetPr>
  <dimension ref="A1:T45"/>
  <sheetViews>
    <sheetView zoomScale="90" zoomScaleNormal="90" workbookViewId="0">
      <selection activeCell="O38" activeCellId="3" sqref="O20 O23 O33 O38"/>
    </sheetView>
  </sheetViews>
  <sheetFormatPr defaultRowHeight="15"/>
  <cols>
    <col min="1" max="1" width="5.28515625" style="121" customWidth="1"/>
    <col min="2" max="7" width="9.140625" style="121" customWidth="1"/>
    <col min="8" max="8" width="9.140625" style="121"/>
    <col min="9" max="9" width="9.140625" style="122" customWidth="1"/>
    <col min="10" max="10" width="9.140625" style="122"/>
    <col min="11" max="11" width="11.42578125" style="122" bestFit="1" customWidth="1"/>
    <col min="12" max="12" width="9.140625" style="122"/>
    <col min="13" max="13" width="10.7109375" style="122" customWidth="1"/>
    <col min="14" max="14" width="9.140625" style="122"/>
    <col min="15" max="15" width="17.42578125" style="122" customWidth="1"/>
    <col min="16" max="16" width="9.140625" style="122" customWidth="1"/>
    <col min="17" max="17" width="9.140625" style="122"/>
    <col min="18" max="18" width="9.140625" style="122" customWidth="1"/>
    <col min="19" max="19" width="5.28515625" style="122" customWidth="1"/>
    <col min="20" max="20" width="0" style="225" hidden="1" customWidth="1"/>
    <col min="21" max="16384" width="9.140625" style="122"/>
  </cols>
  <sheetData>
    <row r="1" spans="1:18" ht="15.75" thickBot="1"/>
    <row r="2" spans="1:18">
      <c r="B2" s="137"/>
      <c r="C2" s="157"/>
      <c r="D2" s="157"/>
      <c r="E2" s="157"/>
      <c r="F2" s="157"/>
      <c r="G2" s="157"/>
      <c r="H2" s="157"/>
      <c r="I2" s="157"/>
      <c r="J2" s="157"/>
      <c r="K2" s="157"/>
      <c r="L2" s="157"/>
      <c r="M2" s="157"/>
      <c r="N2" s="157"/>
      <c r="O2" s="157"/>
      <c r="P2" s="157"/>
      <c r="Q2" s="157"/>
      <c r="R2" s="139"/>
    </row>
    <row r="3" spans="1:18" ht="18.75">
      <c r="A3" s="127"/>
      <c r="B3" s="128" t="s">
        <v>220</v>
      </c>
      <c r="C3" s="129"/>
      <c r="D3" s="129"/>
      <c r="E3" s="129"/>
      <c r="F3" s="129"/>
      <c r="G3" s="129"/>
      <c r="H3" s="129"/>
      <c r="I3" s="129"/>
      <c r="J3" s="129"/>
      <c r="K3" s="129"/>
      <c r="L3" s="129"/>
      <c r="M3" s="129"/>
      <c r="N3" s="129"/>
      <c r="O3" s="129"/>
      <c r="P3" s="129"/>
      <c r="Q3" s="129"/>
      <c r="R3" s="130"/>
    </row>
    <row r="4" spans="1:18" ht="18.75">
      <c r="A4" s="127"/>
      <c r="B4" s="131" t="s">
        <v>431</v>
      </c>
      <c r="C4" s="132"/>
      <c r="D4" s="132"/>
      <c r="E4" s="132"/>
      <c r="F4" s="132"/>
      <c r="G4" s="132"/>
      <c r="H4" s="132"/>
      <c r="I4" s="132"/>
      <c r="J4" s="132"/>
      <c r="K4" s="132"/>
      <c r="L4" s="132"/>
      <c r="M4" s="132"/>
      <c r="N4" s="132"/>
      <c r="O4" s="132"/>
      <c r="P4" s="132"/>
      <c r="Q4" s="132"/>
      <c r="R4" s="133"/>
    </row>
    <row r="5" spans="1:18" ht="15.75">
      <c r="B5" s="131" t="s">
        <v>206</v>
      </c>
      <c r="C5" s="132"/>
      <c r="D5" s="132"/>
      <c r="E5" s="132"/>
      <c r="F5" s="132"/>
      <c r="G5" s="132"/>
      <c r="H5" s="132"/>
      <c r="I5" s="132"/>
      <c r="J5" s="132"/>
      <c r="K5" s="132"/>
      <c r="L5" s="132"/>
      <c r="M5" s="132"/>
      <c r="N5" s="132"/>
      <c r="O5" s="132"/>
      <c r="P5" s="132"/>
      <c r="Q5" s="132"/>
      <c r="R5" s="133"/>
    </row>
    <row r="6" spans="1:18" ht="15.75" customHeight="1" thickBot="1">
      <c r="B6" s="134" t="s">
        <v>429</v>
      </c>
      <c r="C6" s="135"/>
      <c r="D6" s="135"/>
      <c r="E6" s="135"/>
      <c r="F6" s="135"/>
      <c r="G6" s="135"/>
      <c r="H6" s="135"/>
      <c r="I6" s="135"/>
      <c r="J6" s="135"/>
      <c r="K6" s="135"/>
      <c r="L6" s="135"/>
      <c r="M6" s="135"/>
      <c r="N6" s="135"/>
      <c r="O6" s="135"/>
      <c r="P6" s="135"/>
      <c r="Q6" s="135"/>
      <c r="R6" s="136"/>
    </row>
    <row r="7" spans="1:18" ht="15.75" thickBot="1">
      <c r="B7" s="255"/>
      <c r="C7" s="255"/>
      <c r="D7" s="255"/>
      <c r="E7" s="255"/>
      <c r="F7" s="255"/>
      <c r="G7" s="255"/>
      <c r="H7" s="255"/>
      <c r="I7" s="220"/>
      <c r="J7" s="220"/>
      <c r="K7" s="220"/>
      <c r="L7" s="220"/>
      <c r="M7" s="220"/>
      <c r="N7" s="220"/>
      <c r="O7" s="220"/>
      <c r="P7" s="220"/>
      <c r="Q7" s="220"/>
      <c r="R7" s="220"/>
    </row>
    <row r="8" spans="1:18">
      <c r="B8" s="212"/>
      <c r="C8" s="138"/>
      <c r="D8" s="138"/>
      <c r="E8" s="138"/>
      <c r="F8" s="138"/>
      <c r="G8" s="138"/>
      <c r="H8" s="138"/>
      <c r="I8" s="138"/>
      <c r="J8" s="138"/>
      <c r="K8" s="138"/>
      <c r="L8" s="138"/>
      <c r="M8" s="138"/>
      <c r="N8" s="138"/>
      <c r="O8" s="138"/>
      <c r="P8" s="138"/>
      <c r="Q8" s="138"/>
      <c r="R8" s="213"/>
    </row>
    <row r="9" spans="1:18" ht="15.75" customHeight="1">
      <c r="B9" s="214"/>
      <c r="C9" s="71" t="s">
        <v>48</v>
      </c>
      <c r="D9" s="291" t="s">
        <v>527</v>
      </c>
      <c r="E9" s="291"/>
      <c r="F9" s="291"/>
      <c r="G9" s="291"/>
      <c r="H9" s="291"/>
      <c r="I9" s="291"/>
      <c r="J9" s="291"/>
      <c r="K9" s="291"/>
      <c r="L9" s="291"/>
      <c r="M9" s="291"/>
      <c r="N9" s="13"/>
      <c r="O9" s="413"/>
      <c r="P9" s="41"/>
      <c r="Q9" s="13"/>
      <c r="R9" s="22"/>
    </row>
    <row r="10" spans="1:18">
      <c r="B10" s="214"/>
      <c r="C10" s="71"/>
      <c r="D10" s="291"/>
      <c r="E10" s="291"/>
      <c r="F10" s="291"/>
      <c r="G10" s="291"/>
      <c r="H10" s="291"/>
      <c r="I10" s="291"/>
      <c r="J10" s="291"/>
      <c r="K10" s="291"/>
      <c r="L10" s="291"/>
      <c r="M10" s="291"/>
      <c r="N10" s="13"/>
      <c r="O10" s="13"/>
      <c r="P10" s="41"/>
      <c r="Q10" s="13"/>
      <c r="R10" s="22"/>
    </row>
    <row r="11" spans="1:18">
      <c r="B11" s="214"/>
      <c r="C11" s="71"/>
      <c r="D11" s="291"/>
      <c r="E11" s="291"/>
      <c r="F11" s="291"/>
      <c r="G11" s="291"/>
      <c r="H11" s="291"/>
      <c r="I11" s="291"/>
      <c r="J11" s="291"/>
      <c r="K11" s="291"/>
      <c r="L11" s="291"/>
      <c r="M11" s="291"/>
      <c r="N11" s="13"/>
      <c r="O11" s="13"/>
      <c r="P11" s="41"/>
      <c r="Q11" s="13"/>
      <c r="R11" s="22"/>
    </row>
    <row r="12" spans="1:18">
      <c r="B12" s="214"/>
      <c r="C12" s="71"/>
      <c r="D12" s="291"/>
      <c r="E12" s="291"/>
      <c r="F12" s="291"/>
      <c r="G12" s="291"/>
      <c r="H12" s="291"/>
      <c r="I12" s="291"/>
      <c r="J12" s="291"/>
      <c r="K12" s="291"/>
      <c r="L12" s="291"/>
      <c r="M12" s="291"/>
      <c r="N12" s="13"/>
      <c r="O12" s="13"/>
      <c r="P12" s="41"/>
      <c r="Q12" s="13"/>
      <c r="R12" s="22"/>
    </row>
    <row r="13" spans="1:18" ht="6" customHeight="1" thickBot="1">
      <c r="B13" s="214"/>
      <c r="C13" s="71"/>
      <c r="D13" s="18"/>
      <c r="E13" s="13"/>
      <c r="F13" s="13"/>
      <c r="G13" s="13"/>
      <c r="H13" s="13"/>
      <c r="I13" s="13"/>
      <c r="J13" s="13"/>
      <c r="K13" s="414"/>
      <c r="L13" s="13"/>
      <c r="M13" s="13"/>
      <c r="N13" s="13"/>
      <c r="O13" s="13"/>
      <c r="P13" s="41"/>
      <c r="Q13" s="13"/>
      <c r="R13" s="22"/>
    </row>
    <row r="14" spans="1:18" ht="15" customHeight="1" thickBot="1">
      <c r="B14" s="214"/>
      <c r="C14" s="71"/>
      <c r="D14" s="169" t="s">
        <v>466</v>
      </c>
      <c r="E14" s="169"/>
      <c r="F14" s="169"/>
      <c r="G14" s="169"/>
      <c r="H14" s="169"/>
      <c r="I14" s="169"/>
      <c r="J14" s="169"/>
      <c r="K14" s="169"/>
      <c r="L14" s="169"/>
      <c r="M14" s="169"/>
      <c r="N14" s="190"/>
      <c r="O14" s="91">
        <f>'Operational Impacts'!I16</f>
        <v>0</v>
      </c>
      <c r="P14" s="41" t="s">
        <v>486</v>
      </c>
      <c r="Q14" s="13"/>
      <c r="R14" s="22"/>
    </row>
    <row r="15" spans="1:18">
      <c r="B15" s="214"/>
      <c r="C15" s="71"/>
      <c r="D15" s="169"/>
      <c r="E15" s="169"/>
      <c r="F15" s="169"/>
      <c r="G15" s="169"/>
      <c r="H15" s="169"/>
      <c r="I15" s="169"/>
      <c r="J15" s="169"/>
      <c r="K15" s="169"/>
      <c r="L15" s="169"/>
      <c r="M15" s="169"/>
      <c r="N15" s="190"/>
      <c r="O15" s="415"/>
      <c r="P15" s="41"/>
      <c r="Q15" s="13"/>
      <c r="R15" s="22"/>
    </row>
    <row r="16" spans="1:18" ht="6" customHeight="1" thickBot="1">
      <c r="B16" s="214"/>
      <c r="C16" s="71"/>
      <c r="D16" s="416"/>
      <c r="E16" s="416"/>
      <c r="F16" s="416"/>
      <c r="G16" s="416"/>
      <c r="H16" s="416"/>
      <c r="I16" s="416"/>
      <c r="J16" s="416"/>
      <c r="K16" s="416"/>
      <c r="L16" s="416"/>
      <c r="M16" s="416"/>
      <c r="N16" s="190"/>
      <c r="O16" s="415"/>
      <c r="P16" s="41"/>
      <c r="Q16" s="13"/>
      <c r="R16" s="22"/>
    </row>
    <row r="17" spans="2:20" ht="15.75" customHeight="1" thickBot="1">
      <c r="B17" s="214"/>
      <c r="C17" s="71"/>
      <c r="D17" s="144" t="s">
        <v>468</v>
      </c>
      <c r="E17" s="144"/>
      <c r="F17" s="144"/>
      <c r="G17" s="144"/>
      <c r="H17" s="144"/>
      <c r="I17" s="144"/>
      <c r="J17" s="144"/>
      <c r="K17" s="144"/>
      <c r="L17" s="144"/>
      <c r="M17" s="144"/>
      <c r="N17" s="190"/>
      <c r="O17" s="91">
        <f>O14/10.5</f>
        <v>0</v>
      </c>
      <c r="P17" s="41" t="s">
        <v>481</v>
      </c>
      <c r="Q17" s="13"/>
      <c r="R17" s="22"/>
    </row>
    <row r="18" spans="2:20" ht="5.25" customHeight="1">
      <c r="B18" s="214"/>
      <c r="C18" s="71"/>
      <c r="D18" s="144"/>
      <c r="E18" s="144"/>
      <c r="F18" s="144"/>
      <c r="G18" s="144"/>
      <c r="H18" s="144"/>
      <c r="I18" s="144"/>
      <c r="J18" s="144"/>
      <c r="K18" s="144"/>
      <c r="L18" s="144"/>
      <c r="M18" s="144"/>
      <c r="N18" s="190"/>
      <c r="O18" s="101"/>
      <c r="P18" s="41"/>
      <c r="Q18" s="13"/>
      <c r="R18" s="22"/>
    </row>
    <row r="19" spans="2:20" ht="16.5" customHeight="1" thickBot="1">
      <c r="B19" s="214"/>
      <c r="C19" s="71"/>
      <c r="D19" s="416"/>
      <c r="E19" s="416"/>
      <c r="F19" s="416"/>
      <c r="G19" s="416"/>
      <c r="H19" s="416"/>
      <c r="I19" s="416"/>
      <c r="J19" s="416"/>
      <c r="K19" s="416"/>
      <c r="L19" s="416"/>
      <c r="M19" s="416"/>
      <c r="N19" s="190"/>
      <c r="O19" s="415"/>
      <c r="P19" s="41"/>
      <c r="Q19" s="13"/>
      <c r="R19" s="22"/>
    </row>
    <row r="20" spans="2:20" ht="16.5" customHeight="1" thickBot="1">
      <c r="B20" s="214"/>
      <c r="C20" s="71"/>
      <c r="D20" s="169" t="s">
        <v>470</v>
      </c>
      <c r="E20" s="169"/>
      <c r="F20" s="169"/>
      <c r="G20" s="169"/>
      <c r="H20" s="169"/>
      <c r="I20" s="169"/>
      <c r="J20" s="169"/>
      <c r="K20" s="169"/>
      <c r="L20" s="169"/>
      <c r="M20" s="169"/>
      <c r="N20" s="190"/>
      <c r="O20" s="423"/>
      <c r="P20" s="41" t="s">
        <v>481</v>
      </c>
      <c r="Q20" s="13"/>
      <c r="R20" s="22"/>
    </row>
    <row r="21" spans="2:20" ht="24.75" customHeight="1">
      <c r="B21" s="214"/>
      <c r="C21" s="71"/>
      <c r="D21" s="169">
        <f>28*750</f>
        <v>21000</v>
      </c>
      <c r="E21" s="169"/>
      <c r="F21" s="169"/>
      <c r="G21" s="169"/>
      <c r="H21" s="169"/>
      <c r="I21" s="169"/>
      <c r="J21" s="169"/>
      <c r="K21" s="169"/>
      <c r="L21" s="169"/>
      <c r="M21" s="169"/>
      <c r="N21" s="190"/>
      <c r="O21" s="415"/>
      <c r="P21" s="41"/>
      <c r="Q21" s="13"/>
      <c r="R21" s="22"/>
    </row>
    <row r="22" spans="2:20" ht="6" customHeight="1" thickBot="1">
      <c r="B22" s="214"/>
      <c r="C22" s="71"/>
      <c r="D22" s="416"/>
      <c r="E22" s="416"/>
      <c r="F22" s="416"/>
      <c r="G22" s="416"/>
      <c r="H22" s="416"/>
      <c r="I22" s="416"/>
      <c r="J22" s="416"/>
      <c r="K22" s="416"/>
      <c r="L22" s="416"/>
      <c r="M22" s="416"/>
      <c r="N22" s="190"/>
      <c r="O22" s="415"/>
      <c r="P22" s="41"/>
      <c r="Q22" s="13"/>
      <c r="R22" s="22"/>
    </row>
    <row r="23" spans="2:20" ht="15" customHeight="1" thickBot="1">
      <c r="B23" s="214"/>
      <c r="C23" s="71"/>
      <c r="D23" s="144" t="s">
        <v>457</v>
      </c>
      <c r="E23" s="144"/>
      <c r="F23" s="144"/>
      <c r="G23" s="144"/>
      <c r="H23" s="144"/>
      <c r="I23" s="144"/>
      <c r="J23" s="144"/>
      <c r="K23" s="144"/>
      <c r="L23" s="144"/>
      <c r="M23" s="144"/>
      <c r="N23" s="190"/>
      <c r="O23" s="423"/>
      <c r="P23" s="41" t="s">
        <v>89</v>
      </c>
      <c r="Q23" s="108"/>
      <c r="R23" s="22"/>
    </row>
    <row r="24" spans="2:20" ht="6" customHeight="1">
      <c r="B24" s="214"/>
      <c r="C24" s="71"/>
      <c r="D24" s="416"/>
      <c r="E24" s="416"/>
      <c r="F24" s="416"/>
      <c r="G24" s="416"/>
      <c r="H24" s="416"/>
      <c r="I24" s="416"/>
      <c r="J24" s="416"/>
      <c r="K24" s="416"/>
      <c r="L24" s="416"/>
      <c r="M24" s="416"/>
      <c r="N24" s="190"/>
      <c r="O24" s="415"/>
      <c r="P24" s="41"/>
      <c r="Q24" s="13"/>
      <c r="R24" s="22"/>
    </row>
    <row r="25" spans="2:20" s="121" customFormat="1" ht="15.75" customHeight="1">
      <c r="B25" s="214"/>
      <c r="C25" s="366" t="s">
        <v>1</v>
      </c>
      <c r="D25" s="291" t="s">
        <v>471</v>
      </c>
      <c r="E25" s="291"/>
      <c r="F25" s="291"/>
      <c r="G25" s="291"/>
      <c r="H25" s="291"/>
      <c r="I25" s="291"/>
      <c r="J25" s="291"/>
      <c r="K25" s="291"/>
      <c r="L25" s="291"/>
      <c r="M25" s="291"/>
      <c r="N25" s="13"/>
      <c r="O25" s="101"/>
      <c r="P25" s="41"/>
      <c r="Q25" s="13"/>
      <c r="R25" s="22"/>
      <c r="T25" s="367"/>
    </row>
    <row r="26" spans="2:20" s="121" customFormat="1">
      <c r="B26" s="214"/>
      <c r="C26" s="71"/>
      <c r="D26" s="291"/>
      <c r="E26" s="291"/>
      <c r="F26" s="291"/>
      <c r="G26" s="291"/>
      <c r="H26" s="291"/>
      <c r="I26" s="291"/>
      <c r="J26" s="291"/>
      <c r="K26" s="291"/>
      <c r="L26" s="291"/>
      <c r="M26" s="291"/>
      <c r="N26" s="13"/>
      <c r="O26" s="101"/>
      <c r="P26" s="41"/>
      <c r="Q26" s="108"/>
      <c r="R26" s="22"/>
      <c r="T26" s="367"/>
    </row>
    <row r="27" spans="2:20" s="121" customFormat="1" ht="8.25" customHeight="1">
      <c r="B27" s="214"/>
      <c r="C27" s="71"/>
      <c r="D27" s="291"/>
      <c r="E27" s="291"/>
      <c r="F27" s="291"/>
      <c r="G27" s="291"/>
      <c r="H27" s="291"/>
      <c r="I27" s="291"/>
      <c r="J27" s="291"/>
      <c r="K27" s="291"/>
      <c r="L27" s="291"/>
      <c r="M27" s="291"/>
      <c r="N27" s="13"/>
      <c r="O27" s="101"/>
      <c r="P27" s="41"/>
      <c r="Q27" s="108"/>
      <c r="R27" s="22"/>
      <c r="T27" s="367"/>
    </row>
    <row r="28" spans="2:20" ht="6" customHeight="1" thickBot="1">
      <c r="B28" s="214"/>
      <c r="C28" s="71"/>
      <c r="D28" s="416"/>
      <c r="E28" s="416"/>
      <c r="F28" s="416"/>
      <c r="G28" s="416"/>
      <c r="H28" s="416"/>
      <c r="I28" s="416"/>
      <c r="J28" s="416"/>
      <c r="K28" s="416"/>
      <c r="L28" s="416"/>
      <c r="M28" s="416"/>
      <c r="N28" s="190"/>
      <c r="O28" s="415"/>
      <c r="P28" s="41"/>
      <c r="Q28" s="13"/>
      <c r="R28" s="22"/>
    </row>
    <row r="29" spans="2:20" s="121" customFormat="1" ht="15.75" thickBot="1">
      <c r="B29" s="214"/>
      <c r="C29" s="71"/>
      <c r="D29" s="169" t="s">
        <v>487</v>
      </c>
      <c r="E29" s="169"/>
      <c r="F29" s="169"/>
      <c r="G29" s="169"/>
      <c r="H29" s="169"/>
      <c r="I29" s="169"/>
      <c r="J29" s="169"/>
      <c r="K29" s="169"/>
      <c r="L29" s="169"/>
      <c r="M29" s="169"/>
      <c r="N29" s="190"/>
      <c r="O29" s="91">
        <f>'Operational Impacts'!P24</f>
        <v>0</v>
      </c>
      <c r="P29" s="41" t="s">
        <v>486</v>
      </c>
      <c r="Q29" s="108"/>
      <c r="R29" s="22"/>
      <c r="T29" s="367"/>
    </row>
    <row r="30" spans="2:20" s="121" customFormat="1">
      <c r="B30" s="214"/>
      <c r="C30" s="71"/>
      <c r="D30" s="169"/>
      <c r="E30" s="169"/>
      <c r="F30" s="169"/>
      <c r="G30" s="169"/>
      <c r="H30" s="169"/>
      <c r="I30" s="169"/>
      <c r="J30" s="169"/>
      <c r="K30" s="169"/>
      <c r="L30" s="169"/>
      <c r="M30" s="169"/>
      <c r="N30" s="190"/>
      <c r="O30" s="415"/>
      <c r="P30" s="41"/>
      <c r="Q30" s="108"/>
      <c r="R30" s="22"/>
      <c r="T30" s="367"/>
    </row>
    <row r="31" spans="2:20" ht="6" customHeight="1">
      <c r="B31" s="214"/>
      <c r="C31" s="71"/>
      <c r="D31" s="416"/>
      <c r="E31" s="416"/>
      <c r="F31" s="416"/>
      <c r="G31" s="416"/>
      <c r="H31" s="416"/>
      <c r="I31" s="416"/>
      <c r="J31" s="416"/>
      <c r="K31" s="416"/>
      <c r="L31" s="416"/>
      <c r="M31" s="416"/>
      <c r="N31" s="190"/>
      <c r="O31" s="415"/>
      <c r="P31" s="41"/>
      <c r="Q31" s="13"/>
      <c r="R31" s="22"/>
    </row>
    <row r="32" spans="2:20" ht="6" customHeight="1" thickBot="1">
      <c r="B32" s="214"/>
      <c r="C32" s="71"/>
      <c r="D32" s="416"/>
      <c r="E32" s="416"/>
      <c r="F32" s="416"/>
      <c r="G32" s="416"/>
      <c r="H32" s="416"/>
      <c r="I32" s="416"/>
      <c r="J32" s="416"/>
      <c r="K32" s="416"/>
      <c r="L32" s="416"/>
      <c r="M32" s="416"/>
      <c r="N32" s="190"/>
      <c r="O32" s="415"/>
      <c r="P32" s="41"/>
      <c r="Q32" s="13"/>
      <c r="R32" s="22"/>
    </row>
    <row r="33" spans="1:20" s="121" customFormat="1" ht="15.75" customHeight="1" thickBot="1">
      <c r="B33" s="214"/>
      <c r="C33" s="71"/>
      <c r="D33" s="144" t="s">
        <v>472</v>
      </c>
      <c r="E33" s="144"/>
      <c r="F33" s="144"/>
      <c r="G33" s="144"/>
      <c r="H33" s="144"/>
      <c r="I33" s="144"/>
      <c r="J33" s="144"/>
      <c r="K33" s="144"/>
      <c r="L33" s="144"/>
      <c r="M33" s="144"/>
      <c r="N33" s="190"/>
      <c r="O33" s="423"/>
      <c r="P33" s="41" t="s">
        <v>89</v>
      </c>
      <c r="Q33" s="108"/>
      <c r="R33" s="22"/>
      <c r="T33" s="367"/>
    </row>
    <row r="34" spans="1:20" s="121" customFormat="1" ht="15.75" customHeight="1">
      <c r="B34" s="214"/>
      <c r="C34" s="71"/>
      <c r="D34" s="144"/>
      <c r="E34" s="144"/>
      <c r="F34" s="144"/>
      <c r="G34" s="144"/>
      <c r="H34" s="144"/>
      <c r="I34" s="144"/>
      <c r="J34" s="144"/>
      <c r="K34" s="144"/>
      <c r="L34" s="144"/>
      <c r="M34" s="144"/>
      <c r="N34" s="190"/>
      <c r="O34" s="101"/>
      <c r="P34" s="41"/>
      <c r="Q34" s="108"/>
      <c r="R34" s="22"/>
      <c r="T34" s="367"/>
    </row>
    <row r="35" spans="1:20" ht="6" customHeight="1" thickBot="1">
      <c r="B35" s="214"/>
      <c r="C35" s="71"/>
      <c r="D35" s="416"/>
      <c r="E35" s="416"/>
      <c r="F35" s="416"/>
      <c r="G35" s="416"/>
      <c r="H35" s="416"/>
      <c r="I35" s="416"/>
      <c r="J35" s="416"/>
      <c r="K35" s="416"/>
      <c r="L35" s="416"/>
      <c r="M35" s="416"/>
      <c r="N35" s="190"/>
      <c r="O35" s="415"/>
      <c r="P35" s="41"/>
      <c r="Q35" s="13"/>
      <c r="R35" s="22"/>
    </row>
    <row r="36" spans="1:20" s="121" customFormat="1" ht="15.75" thickBot="1">
      <c r="B36" s="214"/>
      <c r="C36" s="71" t="s">
        <v>2</v>
      </c>
      <c r="D36" s="18" t="s">
        <v>254</v>
      </c>
      <c r="E36" s="13"/>
      <c r="F36" s="13"/>
      <c r="G36" s="13"/>
      <c r="H36" s="13"/>
      <c r="I36" s="42"/>
      <c r="J36" s="31"/>
      <c r="K36" s="31"/>
      <c r="L36" s="31"/>
      <c r="M36" s="31"/>
      <c r="N36" s="31"/>
      <c r="O36" s="92">
        <f>((O29*O33)-(O20*O23))*52</f>
        <v>0</v>
      </c>
      <c r="P36" s="41" t="s">
        <v>89</v>
      </c>
      <c r="Q36" s="13"/>
      <c r="R36" s="22"/>
      <c r="T36" s="367"/>
    </row>
    <row r="37" spans="1:20" ht="6" customHeight="1" thickBot="1">
      <c r="B37" s="214"/>
      <c r="C37" s="71"/>
      <c r="D37" s="416"/>
      <c r="E37" s="416"/>
      <c r="F37" s="416"/>
      <c r="G37" s="416"/>
      <c r="H37" s="416"/>
      <c r="I37" s="416"/>
      <c r="J37" s="416"/>
      <c r="K37" s="416"/>
      <c r="L37" s="416"/>
      <c r="M37" s="416"/>
      <c r="N37" s="190"/>
      <c r="O37" s="415"/>
      <c r="P37" s="41"/>
      <c r="Q37" s="13"/>
      <c r="R37" s="22"/>
    </row>
    <row r="38" spans="1:20" s="121" customFormat="1" ht="15.75" thickBot="1">
      <c r="B38" s="214"/>
      <c r="C38" s="71" t="s">
        <v>28</v>
      </c>
      <c r="D38" s="18" t="s">
        <v>90</v>
      </c>
      <c r="E38" s="13"/>
      <c r="F38" s="13"/>
      <c r="G38" s="13"/>
      <c r="H38" s="13"/>
      <c r="I38" s="7"/>
      <c r="J38" s="7"/>
      <c r="K38" s="7"/>
      <c r="L38" s="7"/>
      <c r="M38" s="7"/>
      <c r="N38" s="7"/>
      <c r="O38" s="426"/>
      <c r="P38" s="41" t="s">
        <v>255</v>
      </c>
      <c r="Q38" s="13"/>
      <c r="R38" s="22"/>
      <c r="T38" s="367"/>
    </row>
    <row r="39" spans="1:20" ht="6" customHeight="1" thickBot="1">
      <c r="B39" s="214"/>
      <c r="C39" s="71"/>
      <c r="D39" s="416"/>
      <c r="E39" s="416"/>
      <c r="F39" s="416"/>
      <c r="G39" s="416"/>
      <c r="H39" s="416"/>
      <c r="I39" s="416"/>
      <c r="J39" s="416"/>
      <c r="K39" s="416"/>
      <c r="L39" s="416"/>
      <c r="M39" s="416"/>
      <c r="N39" s="190"/>
      <c r="O39" s="415"/>
      <c r="P39" s="41"/>
      <c r="Q39" s="13"/>
      <c r="R39" s="22"/>
    </row>
    <row r="40" spans="1:20" s="121" customFormat="1" ht="15.75" customHeight="1" thickBot="1">
      <c r="B40" s="214"/>
      <c r="C40" s="71" t="s">
        <v>69</v>
      </c>
      <c r="D40" s="424" t="s">
        <v>423</v>
      </c>
      <c r="E40" s="200"/>
      <c r="F40" s="200"/>
      <c r="G40" s="200"/>
      <c r="H40" s="200"/>
      <c r="I40" s="425"/>
      <c r="J40" s="389"/>
      <c r="K40" s="389"/>
      <c r="L40" s="389"/>
      <c r="M40" s="389"/>
      <c r="N40" s="31"/>
      <c r="O40" s="93">
        <f>(O36/3)*O38</f>
        <v>0</v>
      </c>
      <c r="P40" s="41" t="s">
        <v>256</v>
      </c>
      <c r="Q40" s="13"/>
      <c r="R40" s="22"/>
      <c r="T40" s="367"/>
    </row>
    <row r="41" spans="1:20" s="121" customFormat="1">
      <c r="B41" s="214"/>
      <c r="C41" s="71"/>
      <c r="D41" s="13"/>
      <c r="E41" s="13"/>
      <c r="F41" s="13"/>
      <c r="G41" s="13"/>
      <c r="H41" s="13"/>
      <c r="I41" s="13"/>
      <c r="J41" s="7"/>
      <c r="K41" s="7"/>
      <c r="L41" s="7"/>
      <c r="M41" s="13"/>
      <c r="N41" s="13"/>
      <c r="O41" s="7"/>
      <c r="P41" s="13"/>
      <c r="Q41" s="13"/>
      <c r="R41" s="22"/>
      <c r="T41" s="367"/>
    </row>
    <row r="42" spans="1:20">
      <c r="A42" s="122"/>
      <c r="B42" s="214"/>
      <c r="C42" s="234" t="s">
        <v>426</v>
      </c>
      <c r="D42" s="13"/>
      <c r="E42" s="13"/>
      <c r="F42" s="13"/>
      <c r="G42" s="13"/>
      <c r="H42" s="13"/>
      <c r="I42" s="13"/>
      <c r="J42" s="13"/>
      <c r="K42" s="13"/>
      <c r="L42" s="13"/>
      <c r="M42" s="13"/>
      <c r="N42" s="13"/>
      <c r="O42" s="13"/>
      <c r="P42" s="13"/>
      <c r="Q42" s="13"/>
      <c r="R42" s="22"/>
    </row>
    <row r="43" spans="1:20">
      <c r="A43" s="122"/>
      <c r="B43" s="214"/>
      <c r="C43" s="13"/>
      <c r="D43" s="13"/>
      <c r="E43" s="13"/>
      <c r="F43" s="13"/>
      <c r="G43" s="13"/>
      <c r="H43" s="13"/>
      <c r="I43" s="13"/>
      <c r="J43" s="41"/>
      <c r="K43" s="42" t="s">
        <v>22</v>
      </c>
      <c r="L43" s="43"/>
      <c r="M43" s="13"/>
      <c r="N43" s="13"/>
      <c r="O43" s="13"/>
      <c r="P43" s="13"/>
      <c r="Q43" s="13"/>
      <c r="R43" s="22"/>
    </row>
    <row r="44" spans="1:20">
      <c r="A44" s="122"/>
      <c r="B44" s="140"/>
      <c r="C44" s="151"/>
      <c r="D44" s="151"/>
      <c r="E44" s="151"/>
      <c r="F44" s="151"/>
      <c r="G44" s="151"/>
      <c r="H44" s="151"/>
      <c r="I44" s="151"/>
      <c r="J44" s="151"/>
      <c r="K44" s="161" t="s">
        <v>15</v>
      </c>
      <c r="L44" s="194"/>
      <c r="M44" s="151"/>
      <c r="N44" s="151"/>
      <c r="O44" s="151"/>
      <c r="P44" s="151"/>
      <c r="Q44" s="241" t="s">
        <v>14</v>
      </c>
      <c r="R44" s="141"/>
    </row>
    <row r="45" spans="1:20" ht="15.75" thickBot="1">
      <c r="A45" s="122"/>
      <c r="B45" s="154"/>
      <c r="C45" s="155"/>
      <c r="D45" s="155"/>
      <c r="E45" s="155"/>
      <c r="F45" s="155"/>
      <c r="G45" s="155"/>
      <c r="H45" s="155"/>
      <c r="I45" s="155"/>
      <c r="J45" s="155"/>
      <c r="K45" s="155"/>
      <c r="L45" s="155"/>
      <c r="M45" s="155"/>
      <c r="N45" s="155"/>
      <c r="O45" s="155"/>
      <c r="P45" s="155"/>
      <c r="Q45" s="155"/>
      <c r="R45" s="156"/>
    </row>
  </sheetData>
  <sheetProtection password="C4A2" sheet="1" objects="1" scenarios="1"/>
  <mergeCells count="12">
    <mergeCell ref="D17:M18"/>
    <mergeCell ref="B3:R3"/>
    <mergeCell ref="B4:R4"/>
    <mergeCell ref="B5:R5"/>
    <mergeCell ref="D14:M15"/>
    <mergeCell ref="B6:R6"/>
    <mergeCell ref="D9:M12"/>
    <mergeCell ref="D29:M30"/>
    <mergeCell ref="D33:M34"/>
    <mergeCell ref="D20:M21"/>
    <mergeCell ref="D23:M23"/>
    <mergeCell ref="D25:M27"/>
  </mergeCells>
  <hyperlinks>
    <hyperlink ref="K44" location="'Other Financial Impacts'!A1" display="Next Page"/>
    <hyperlink ref="Q44" location="'Fuel Impact'!A1" display="Previous Page"/>
  </hyperlinks>
  <pageMargins left="0.7" right="0.7" top="0.75" bottom="0.75" header="0.3" footer="0.3"/>
  <pageSetup scale="68" orientation="landscape" r:id="rId1"/>
  <headerFooter>
    <oddFooter>Page &amp;P of &amp;N</oddFooter>
  </headerFooter>
  <ignoredErrors>
    <ignoredError sqref="C13:C16 C36:C41 C26 C19:C24 C9:C11" numberStoredAsText="1"/>
  </ignoredErrors>
</worksheet>
</file>

<file path=xl/worksheets/sheet19.xml><?xml version="1.0" encoding="utf-8"?>
<worksheet xmlns="http://schemas.openxmlformats.org/spreadsheetml/2006/main" xmlns:r="http://schemas.openxmlformats.org/officeDocument/2006/relationships">
  <sheetPr>
    <tabColor theme="6"/>
    <pageSetUpPr fitToPage="1"/>
  </sheetPr>
  <dimension ref="A1:R34"/>
  <sheetViews>
    <sheetView zoomScale="90" zoomScaleNormal="90" workbookViewId="0">
      <selection activeCell="O26" activeCellId="2" sqref="O10 O21 O26"/>
    </sheetView>
  </sheetViews>
  <sheetFormatPr defaultRowHeight="15"/>
  <cols>
    <col min="1" max="1" width="5.28515625" style="121" customWidth="1"/>
    <col min="2" max="7" width="9.140625" style="121" customWidth="1"/>
    <col min="8" max="8" width="9.140625" style="121"/>
    <col min="9" max="9" width="9.140625" style="122" customWidth="1"/>
    <col min="10" max="10" width="9.140625" style="122"/>
    <col min="11" max="11" width="11.42578125" style="122" bestFit="1" customWidth="1"/>
    <col min="12" max="12" width="9.140625" style="122"/>
    <col min="13" max="13" width="10.7109375" style="122" customWidth="1"/>
    <col min="14" max="14" width="9.140625" style="122"/>
    <col min="15" max="15" width="17.42578125" style="122" customWidth="1"/>
    <col min="16" max="16" width="9.140625" style="122" customWidth="1"/>
    <col min="17" max="17" width="9.140625" style="122"/>
    <col min="18" max="18" width="9.140625" style="122" customWidth="1"/>
    <col min="19" max="19" width="5.28515625" style="122" customWidth="1"/>
    <col min="20" max="20" width="0" style="122" hidden="1" customWidth="1"/>
    <col min="21" max="16384" width="9.140625" style="122"/>
  </cols>
  <sheetData>
    <row r="1" spans="1:18" ht="15.75" thickBot="1"/>
    <row r="2" spans="1:18">
      <c r="B2" s="137"/>
      <c r="C2" s="157"/>
      <c r="D2" s="157"/>
      <c r="E2" s="157"/>
      <c r="F2" s="157"/>
      <c r="G2" s="157"/>
      <c r="H2" s="157"/>
      <c r="I2" s="157"/>
      <c r="J2" s="157"/>
      <c r="K2" s="157"/>
      <c r="L2" s="157"/>
      <c r="M2" s="157"/>
      <c r="N2" s="157"/>
      <c r="O2" s="157"/>
      <c r="P2" s="157"/>
      <c r="Q2" s="157"/>
      <c r="R2" s="139"/>
    </row>
    <row r="3" spans="1:18" ht="18.75">
      <c r="A3" s="127"/>
      <c r="B3" s="128" t="s">
        <v>220</v>
      </c>
      <c r="C3" s="129"/>
      <c r="D3" s="129"/>
      <c r="E3" s="129"/>
      <c r="F3" s="129"/>
      <c r="G3" s="129"/>
      <c r="H3" s="129"/>
      <c r="I3" s="129"/>
      <c r="J3" s="129"/>
      <c r="K3" s="129"/>
      <c r="L3" s="129"/>
      <c r="M3" s="129"/>
      <c r="N3" s="129"/>
      <c r="O3" s="129"/>
      <c r="P3" s="129"/>
      <c r="Q3" s="129"/>
      <c r="R3" s="130"/>
    </row>
    <row r="4" spans="1:18" ht="18.75">
      <c r="A4" s="127"/>
      <c r="B4" s="131" t="s">
        <v>431</v>
      </c>
      <c r="C4" s="132"/>
      <c r="D4" s="132"/>
      <c r="E4" s="132"/>
      <c r="F4" s="132"/>
      <c r="G4" s="132"/>
      <c r="H4" s="132"/>
      <c r="I4" s="132"/>
      <c r="J4" s="132"/>
      <c r="K4" s="132"/>
      <c r="L4" s="132"/>
      <c r="M4" s="132"/>
      <c r="N4" s="132"/>
      <c r="O4" s="132"/>
      <c r="P4" s="132"/>
      <c r="Q4" s="132"/>
      <c r="R4" s="133"/>
    </row>
    <row r="5" spans="1:18" ht="15.75">
      <c r="B5" s="131" t="s">
        <v>206</v>
      </c>
      <c r="C5" s="132"/>
      <c r="D5" s="132"/>
      <c r="E5" s="132"/>
      <c r="F5" s="132"/>
      <c r="G5" s="132"/>
      <c r="H5" s="132"/>
      <c r="I5" s="132"/>
      <c r="J5" s="132"/>
      <c r="K5" s="132"/>
      <c r="L5" s="132"/>
      <c r="M5" s="132"/>
      <c r="N5" s="132"/>
      <c r="O5" s="132"/>
      <c r="P5" s="132"/>
      <c r="Q5" s="132"/>
      <c r="R5" s="133"/>
    </row>
    <row r="6" spans="1:18" ht="15.75" customHeight="1" thickBot="1">
      <c r="B6" s="134" t="s">
        <v>429</v>
      </c>
      <c r="C6" s="135"/>
      <c r="D6" s="135"/>
      <c r="E6" s="135"/>
      <c r="F6" s="135"/>
      <c r="G6" s="135"/>
      <c r="H6" s="135"/>
      <c r="I6" s="135"/>
      <c r="J6" s="135"/>
      <c r="K6" s="135"/>
      <c r="L6" s="135"/>
      <c r="M6" s="135"/>
      <c r="N6" s="135"/>
      <c r="O6" s="135"/>
      <c r="P6" s="135"/>
      <c r="Q6" s="135"/>
      <c r="R6" s="136"/>
    </row>
    <row r="7" spans="1:18" ht="15.75" thickBot="1">
      <c r="B7" s="255"/>
      <c r="C7" s="255"/>
      <c r="D7" s="255"/>
      <c r="E7" s="255"/>
      <c r="F7" s="255"/>
      <c r="G7" s="255"/>
      <c r="H7" s="255"/>
      <c r="I7" s="220"/>
      <c r="J7" s="220"/>
      <c r="K7" s="220"/>
      <c r="L7" s="220"/>
      <c r="M7" s="220"/>
      <c r="N7" s="220"/>
      <c r="O7" s="220"/>
      <c r="P7" s="220"/>
      <c r="Q7" s="220"/>
      <c r="R7" s="220"/>
    </row>
    <row r="8" spans="1:18">
      <c r="B8" s="212"/>
      <c r="C8" s="138"/>
      <c r="D8" s="138"/>
      <c r="E8" s="138"/>
      <c r="F8" s="138"/>
      <c r="G8" s="138"/>
      <c r="H8" s="138"/>
      <c r="I8" s="138"/>
      <c r="J8" s="138"/>
      <c r="K8" s="138"/>
      <c r="L8" s="138"/>
      <c r="M8" s="138"/>
      <c r="N8" s="138"/>
      <c r="O8" s="138"/>
      <c r="P8" s="138"/>
      <c r="Q8" s="138"/>
      <c r="R8" s="213"/>
    </row>
    <row r="9" spans="1:18" ht="15.75" thickBot="1">
      <c r="B9" s="214"/>
      <c r="C9" s="13"/>
      <c r="D9" s="13"/>
      <c r="E9" s="13"/>
      <c r="F9" s="13"/>
      <c r="G9" s="13"/>
      <c r="H9" s="13"/>
      <c r="I9" s="13"/>
      <c r="J9" s="13"/>
      <c r="K9" s="13"/>
      <c r="L9" s="13"/>
      <c r="M9" s="13"/>
      <c r="N9" s="13"/>
      <c r="O9" s="13"/>
      <c r="P9" s="13"/>
      <c r="Q9" s="13"/>
      <c r="R9" s="22"/>
    </row>
    <row r="10" spans="1:18" ht="15" customHeight="1" thickBot="1">
      <c r="B10" s="214"/>
      <c r="C10" s="366" t="s">
        <v>0</v>
      </c>
      <c r="D10" s="169" t="s">
        <v>458</v>
      </c>
      <c r="E10" s="169"/>
      <c r="F10" s="169"/>
      <c r="G10" s="169"/>
      <c r="H10" s="169"/>
      <c r="I10" s="169"/>
      <c r="J10" s="169"/>
      <c r="K10" s="169"/>
      <c r="L10" s="169"/>
      <c r="M10" s="169"/>
      <c r="N10" s="112"/>
      <c r="O10" s="427"/>
      <c r="P10" s="41" t="s">
        <v>89</v>
      </c>
      <c r="Q10" s="13"/>
      <c r="R10" s="22"/>
    </row>
    <row r="11" spans="1:18">
      <c r="B11" s="214"/>
      <c r="C11" s="71"/>
      <c r="D11" s="169"/>
      <c r="E11" s="169"/>
      <c r="F11" s="169"/>
      <c r="G11" s="169"/>
      <c r="H11" s="169"/>
      <c r="I11" s="169"/>
      <c r="J11" s="169"/>
      <c r="K11" s="169"/>
      <c r="L11" s="169"/>
      <c r="M11" s="169"/>
      <c r="N11" s="112"/>
      <c r="O11" s="101"/>
      <c r="P11" s="41"/>
      <c r="Q11" s="13"/>
      <c r="R11" s="22"/>
    </row>
    <row r="12" spans="1:18">
      <c r="B12" s="214"/>
      <c r="C12" s="71"/>
      <c r="D12" s="169"/>
      <c r="E12" s="169"/>
      <c r="F12" s="169"/>
      <c r="G12" s="169"/>
      <c r="H12" s="169"/>
      <c r="I12" s="169"/>
      <c r="J12" s="169"/>
      <c r="K12" s="169"/>
      <c r="L12" s="169"/>
      <c r="M12" s="169"/>
      <c r="N12" s="112"/>
      <c r="O12" s="101"/>
      <c r="P12" s="41"/>
      <c r="Q12" s="13"/>
      <c r="R12" s="22"/>
    </row>
    <row r="13" spans="1:18" ht="6" customHeight="1">
      <c r="B13" s="214"/>
      <c r="C13" s="71"/>
      <c r="D13" s="416"/>
      <c r="E13" s="416"/>
      <c r="F13" s="416"/>
      <c r="G13" s="416"/>
      <c r="H13" s="416"/>
      <c r="I13" s="416"/>
      <c r="J13" s="416"/>
      <c r="K13" s="416"/>
      <c r="L13" s="416"/>
      <c r="M13" s="416"/>
      <c r="N13" s="190"/>
      <c r="O13" s="415"/>
      <c r="P13" s="41"/>
      <c r="Q13" s="13"/>
      <c r="R13" s="22"/>
    </row>
    <row r="14" spans="1:18" s="121" customFormat="1" ht="15.75" customHeight="1">
      <c r="B14" s="214"/>
      <c r="C14" s="366" t="s">
        <v>1</v>
      </c>
      <c r="D14" s="291" t="s">
        <v>474</v>
      </c>
      <c r="E14" s="291"/>
      <c r="F14" s="291"/>
      <c r="G14" s="291"/>
      <c r="H14" s="291"/>
      <c r="I14" s="291"/>
      <c r="J14" s="291"/>
      <c r="K14" s="291"/>
      <c r="L14" s="291"/>
      <c r="M14" s="291"/>
      <c r="N14" s="13"/>
      <c r="O14" s="101"/>
      <c r="P14" s="41"/>
      <c r="Q14" s="13"/>
      <c r="R14" s="22"/>
    </row>
    <row r="15" spans="1:18" s="121" customFormat="1">
      <c r="B15" s="214"/>
      <c r="C15" s="71"/>
      <c r="D15" s="291"/>
      <c r="E15" s="291"/>
      <c r="F15" s="291"/>
      <c r="G15" s="291"/>
      <c r="H15" s="291"/>
      <c r="I15" s="291"/>
      <c r="J15" s="291"/>
      <c r="K15" s="291"/>
      <c r="L15" s="291"/>
      <c r="M15" s="291"/>
      <c r="N15" s="13"/>
      <c r="O15" s="101"/>
      <c r="P15" s="41"/>
      <c r="Q15" s="108"/>
      <c r="R15" s="22"/>
    </row>
    <row r="16" spans="1:18" s="121" customFormat="1" ht="7.5" customHeight="1">
      <c r="B16" s="214"/>
      <c r="C16" s="71"/>
      <c r="D16" s="291"/>
      <c r="E16" s="291"/>
      <c r="F16" s="291"/>
      <c r="G16" s="291"/>
      <c r="H16" s="291"/>
      <c r="I16" s="291"/>
      <c r="J16" s="291"/>
      <c r="K16" s="291"/>
      <c r="L16" s="291"/>
      <c r="M16" s="291"/>
      <c r="N16" s="13"/>
      <c r="O16" s="101"/>
      <c r="P16" s="41"/>
      <c r="Q16" s="108"/>
      <c r="R16" s="22"/>
    </row>
    <row r="17" spans="1:18" ht="6" customHeight="1" thickBot="1">
      <c r="B17" s="214"/>
      <c r="C17" s="71"/>
      <c r="D17" s="416"/>
      <c r="E17" s="416"/>
      <c r="F17" s="416"/>
      <c r="G17" s="416"/>
      <c r="H17" s="416"/>
      <c r="I17" s="416"/>
      <c r="J17" s="416"/>
      <c r="K17" s="416"/>
      <c r="L17" s="416"/>
      <c r="M17" s="416"/>
      <c r="N17" s="190"/>
      <c r="O17" s="415"/>
      <c r="P17" s="41"/>
      <c r="Q17" s="13"/>
      <c r="R17" s="22"/>
    </row>
    <row r="18" spans="1:18" s="121" customFormat="1" ht="15.75" customHeight="1" thickBot="1">
      <c r="B18" s="214"/>
      <c r="C18" s="71"/>
      <c r="D18" s="169" t="s">
        <v>487</v>
      </c>
      <c r="E18" s="169"/>
      <c r="F18" s="169"/>
      <c r="G18" s="169"/>
      <c r="H18" s="169"/>
      <c r="I18" s="169"/>
      <c r="J18" s="169"/>
      <c r="K18" s="169"/>
      <c r="L18" s="169"/>
      <c r="M18" s="169"/>
      <c r="N18" s="190"/>
      <c r="O18" s="91">
        <f>'Operational Impacts'!P24</f>
        <v>0</v>
      </c>
      <c r="P18" s="41" t="s">
        <v>481</v>
      </c>
      <c r="Q18" s="108"/>
      <c r="R18" s="22"/>
    </row>
    <row r="19" spans="1:18" s="121" customFormat="1">
      <c r="B19" s="214"/>
      <c r="C19" s="71"/>
      <c r="D19" s="169"/>
      <c r="E19" s="169"/>
      <c r="F19" s="169"/>
      <c r="G19" s="169"/>
      <c r="H19" s="169"/>
      <c r="I19" s="169"/>
      <c r="J19" s="169"/>
      <c r="K19" s="169"/>
      <c r="L19" s="169"/>
      <c r="M19" s="169"/>
      <c r="N19" s="190"/>
      <c r="O19" s="415"/>
      <c r="P19" s="41"/>
      <c r="Q19" s="108"/>
      <c r="R19" s="22"/>
    </row>
    <row r="20" spans="1:18" ht="6" customHeight="1" thickBot="1">
      <c r="B20" s="214"/>
      <c r="C20" s="71"/>
      <c r="D20" s="416"/>
      <c r="E20" s="416"/>
      <c r="F20" s="416"/>
      <c r="G20" s="416"/>
      <c r="H20" s="416"/>
      <c r="I20" s="416"/>
      <c r="J20" s="416"/>
      <c r="K20" s="416"/>
      <c r="L20" s="416"/>
      <c r="M20" s="416"/>
      <c r="N20" s="190"/>
      <c r="O20" s="415"/>
      <c r="P20" s="41"/>
      <c r="Q20" s="13"/>
      <c r="R20" s="22"/>
    </row>
    <row r="21" spans="1:18" s="121" customFormat="1" ht="15.75" customHeight="1" thickBot="1">
      <c r="B21" s="214"/>
      <c r="C21" s="71"/>
      <c r="D21" s="144" t="s">
        <v>459</v>
      </c>
      <c r="E21" s="144"/>
      <c r="F21" s="144"/>
      <c r="G21" s="144"/>
      <c r="H21" s="144"/>
      <c r="I21" s="144"/>
      <c r="J21" s="144"/>
      <c r="K21" s="144"/>
      <c r="L21" s="144"/>
      <c r="M21" s="144"/>
      <c r="N21" s="190"/>
      <c r="O21" s="423"/>
      <c r="P21" s="41" t="s">
        <v>89</v>
      </c>
      <c r="Q21" s="108"/>
      <c r="R21" s="22"/>
    </row>
    <row r="22" spans="1:18" s="121" customFormat="1" ht="15.75" customHeight="1">
      <c r="B22" s="214"/>
      <c r="C22" s="71"/>
      <c r="D22" s="144"/>
      <c r="E22" s="144"/>
      <c r="F22" s="144"/>
      <c r="G22" s="144"/>
      <c r="H22" s="144"/>
      <c r="I22" s="144"/>
      <c r="J22" s="144"/>
      <c r="K22" s="144"/>
      <c r="L22" s="144"/>
      <c r="M22" s="144"/>
      <c r="N22" s="190"/>
      <c r="O22" s="101"/>
      <c r="P22" s="41"/>
      <c r="Q22" s="108"/>
      <c r="R22" s="22"/>
    </row>
    <row r="23" spans="1:18" ht="6" customHeight="1" thickBot="1">
      <c r="B23" s="214"/>
      <c r="C23" s="71"/>
      <c r="D23" s="416"/>
      <c r="E23" s="416"/>
      <c r="F23" s="416"/>
      <c r="G23" s="416"/>
      <c r="H23" s="416"/>
      <c r="I23" s="416"/>
      <c r="J23" s="416"/>
      <c r="K23" s="416"/>
      <c r="L23" s="416"/>
      <c r="M23" s="416"/>
      <c r="N23" s="190"/>
      <c r="O23" s="415"/>
      <c r="P23" s="41"/>
      <c r="Q23" s="13"/>
      <c r="R23" s="22"/>
    </row>
    <row r="24" spans="1:18" s="121" customFormat="1" ht="15.75" thickBot="1">
      <c r="B24" s="214"/>
      <c r="C24" s="71" t="s">
        <v>2</v>
      </c>
      <c r="D24" s="18" t="s">
        <v>254</v>
      </c>
      <c r="E24" s="13"/>
      <c r="F24" s="13"/>
      <c r="G24" s="13"/>
      <c r="H24" s="13"/>
      <c r="I24" s="42"/>
      <c r="J24" s="31"/>
      <c r="K24" s="31"/>
      <c r="L24" s="31"/>
      <c r="M24" s="31"/>
      <c r="N24" s="31"/>
      <c r="O24" s="92">
        <f>(O10+(O18*O21))*52</f>
        <v>0</v>
      </c>
      <c r="P24" s="41" t="s">
        <v>89</v>
      </c>
      <c r="Q24" s="108"/>
      <c r="R24" s="22"/>
    </row>
    <row r="25" spans="1:18" ht="6" customHeight="1" thickBot="1">
      <c r="B25" s="214"/>
      <c r="C25" s="71"/>
      <c r="D25" s="416"/>
      <c r="E25" s="416"/>
      <c r="F25" s="416"/>
      <c r="G25" s="416"/>
      <c r="H25" s="416"/>
      <c r="I25" s="416"/>
      <c r="J25" s="416"/>
      <c r="K25" s="416"/>
      <c r="L25" s="416"/>
      <c r="M25" s="416"/>
      <c r="N25" s="190"/>
      <c r="O25" s="415"/>
      <c r="P25" s="41"/>
      <c r="Q25" s="13"/>
      <c r="R25" s="22"/>
    </row>
    <row r="26" spans="1:18" s="121" customFormat="1" ht="15.75" thickBot="1">
      <c r="B26" s="214"/>
      <c r="C26" s="71" t="s">
        <v>28</v>
      </c>
      <c r="D26" s="18" t="s">
        <v>90</v>
      </c>
      <c r="E26" s="13"/>
      <c r="F26" s="13"/>
      <c r="G26" s="13"/>
      <c r="H26" s="13"/>
      <c r="I26" s="7"/>
      <c r="J26" s="7"/>
      <c r="K26" s="7"/>
      <c r="L26" s="7"/>
      <c r="M26" s="7"/>
      <c r="N26" s="7"/>
      <c r="O26" s="426"/>
      <c r="P26" s="41" t="s">
        <v>255</v>
      </c>
      <c r="Q26" s="108"/>
      <c r="R26" s="22"/>
    </row>
    <row r="27" spans="1:18" ht="6" customHeight="1" thickBot="1">
      <c r="B27" s="214"/>
      <c r="C27" s="71"/>
      <c r="D27" s="416"/>
      <c r="E27" s="416"/>
      <c r="F27" s="416"/>
      <c r="G27" s="416"/>
      <c r="H27" s="416"/>
      <c r="I27" s="416"/>
      <c r="J27" s="416"/>
      <c r="K27" s="416"/>
      <c r="L27" s="416"/>
      <c r="M27" s="416"/>
      <c r="N27" s="190"/>
      <c r="O27" s="415"/>
      <c r="P27" s="41"/>
      <c r="Q27" s="13"/>
      <c r="R27" s="22"/>
    </row>
    <row r="28" spans="1:18" s="121" customFormat="1" ht="18" thickBot="1">
      <c r="B28" s="214"/>
      <c r="C28" s="71" t="s">
        <v>69</v>
      </c>
      <c r="D28" s="424" t="s">
        <v>423</v>
      </c>
      <c r="E28" s="200"/>
      <c r="F28" s="200"/>
      <c r="G28" s="200"/>
      <c r="H28" s="200"/>
      <c r="I28" s="425"/>
      <c r="J28" s="389"/>
      <c r="K28" s="389"/>
      <c r="L28" s="389"/>
      <c r="M28" s="389"/>
      <c r="N28" s="31"/>
      <c r="O28" s="93">
        <f>(O24/3)*O26</f>
        <v>0</v>
      </c>
      <c r="P28" s="41" t="s">
        <v>256</v>
      </c>
      <c r="Q28" s="13"/>
      <c r="R28" s="22"/>
    </row>
    <row r="29" spans="1:18" s="121" customFormat="1">
      <c r="B29" s="214"/>
      <c r="C29" s="71"/>
      <c r="D29" s="13"/>
      <c r="E29" s="13"/>
      <c r="F29" s="13"/>
      <c r="G29" s="13"/>
      <c r="H29" s="13"/>
      <c r="I29" s="13"/>
      <c r="J29" s="7"/>
      <c r="K29" s="7"/>
      <c r="L29" s="7"/>
      <c r="M29" s="13"/>
      <c r="N29" s="13"/>
      <c r="O29" s="7"/>
      <c r="P29" s="13"/>
      <c r="Q29" s="13"/>
      <c r="R29" s="22"/>
    </row>
    <row r="30" spans="1:18">
      <c r="A30" s="122"/>
      <c r="B30" s="214"/>
      <c r="C30" s="13"/>
      <c r="D30" s="13"/>
      <c r="E30" s="13"/>
      <c r="F30" s="13"/>
      <c r="G30" s="13"/>
      <c r="H30" s="13"/>
      <c r="I30" s="13"/>
      <c r="J30" s="13"/>
      <c r="K30" s="13"/>
      <c r="L30" s="13"/>
      <c r="M30" s="13"/>
      <c r="N30" s="13"/>
      <c r="O30" s="13"/>
      <c r="P30" s="13"/>
      <c r="Q30" s="13"/>
      <c r="R30" s="22"/>
    </row>
    <row r="31" spans="1:18">
      <c r="A31" s="122"/>
      <c r="B31" s="214"/>
      <c r="C31" s="234" t="s">
        <v>426</v>
      </c>
      <c r="D31" s="13"/>
      <c r="E31" s="13"/>
      <c r="F31" s="13"/>
      <c r="G31" s="13"/>
      <c r="H31" s="13"/>
      <c r="I31" s="13"/>
      <c r="J31" s="13"/>
      <c r="K31" s="13"/>
      <c r="L31" s="13"/>
      <c r="M31" s="13"/>
      <c r="N31" s="13"/>
      <c r="O31" s="13"/>
      <c r="P31" s="13"/>
      <c r="Q31" s="13"/>
      <c r="R31" s="22"/>
    </row>
    <row r="32" spans="1:18">
      <c r="A32" s="122"/>
      <c r="B32" s="214"/>
      <c r="C32" s="13"/>
      <c r="D32" s="13"/>
      <c r="E32" s="13"/>
      <c r="F32" s="13"/>
      <c r="G32" s="13"/>
      <c r="H32" s="13"/>
      <c r="I32" s="13"/>
      <c r="J32" s="41"/>
      <c r="K32" s="42" t="s">
        <v>22</v>
      </c>
      <c r="L32" s="43"/>
      <c r="M32" s="13"/>
      <c r="N32" s="13"/>
      <c r="O32" s="13"/>
      <c r="P32" s="13"/>
      <c r="Q32" s="13"/>
      <c r="R32" s="22"/>
    </row>
    <row r="33" spans="1:18">
      <c r="A33" s="122"/>
      <c r="B33" s="140"/>
      <c r="C33" s="151"/>
      <c r="D33" s="151"/>
      <c r="E33" s="151"/>
      <c r="F33" s="151"/>
      <c r="G33" s="151"/>
      <c r="H33" s="151"/>
      <c r="I33" s="151"/>
      <c r="J33" s="151"/>
      <c r="K33" s="161" t="s">
        <v>15</v>
      </c>
      <c r="L33" s="194"/>
      <c r="M33" s="151"/>
      <c r="N33" s="151"/>
      <c r="O33" s="151"/>
      <c r="P33" s="151"/>
      <c r="Q33" s="241" t="s">
        <v>14</v>
      </c>
      <c r="R33" s="141"/>
    </row>
    <row r="34" spans="1:18" ht="15.75" thickBot="1">
      <c r="A34" s="122"/>
      <c r="B34" s="154"/>
      <c r="C34" s="155"/>
      <c r="D34" s="155"/>
      <c r="E34" s="155"/>
      <c r="F34" s="155"/>
      <c r="G34" s="155"/>
      <c r="H34" s="155"/>
      <c r="I34" s="155"/>
      <c r="J34" s="155"/>
      <c r="K34" s="155"/>
      <c r="L34" s="155"/>
      <c r="M34" s="155"/>
      <c r="N34" s="155"/>
      <c r="O34" s="155"/>
      <c r="P34" s="155"/>
      <c r="Q34" s="155"/>
      <c r="R34" s="156"/>
    </row>
  </sheetData>
  <sheetProtection password="C4A2" sheet="1" objects="1" scenarios="1"/>
  <mergeCells count="8">
    <mergeCell ref="D21:M22"/>
    <mergeCell ref="D14:M16"/>
    <mergeCell ref="D18:M19"/>
    <mergeCell ref="B3:R3"/>
    <mergeCell ref="B4:R4"/>
    <mergeCell ref="B5:R5"/>
    <mergeCell ref="B6:R6"/>
    <mergeCell ref="D10:M12"/>
  </mergeCells>
  <hyperlinks>
    <hyperlink ref="K33" location="'Other Financial Impacts'!A1" display="Next Page"/>
    <hyperlink ref="Q33" location="'Fuel Impact'!A1" display="Previous Page"/>
  </hyperlinks>
  <pageMargins left="0.7" right="0.7" top="0.75" bottom="0.75" header="0.3" footer="0.3"/>
  <pageSetup scale="64"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sheetPr>
    <tabColor theme="6"/>
    <pageSetUpPr fitToPage="1"/>
  </sheetPr>
  <dimension ref="A1:R60"/>
  <sheetViews>
    <sheetView zoomScale="90" zoomScaleNormal="90" workbookViewId="0">
      <selection activeCell="F40" sqref="F40"/>
    </sheetView>
  </sheetViews>
  <sheetFormatPr defaultRowHeight="15"/>
  <cols>
    <col min="1" max="1" width="5.28515625" style="121" customWidth="1"/>
    <col min="2" max="7" width="9.140625" style="121" customWidth="1"/>
    <col min="8" max="8" width="9.140625" style="121"/>
    <col min="9" max="9" width="9.140625" style="122" customWidth="1"/>
    <col min="10" max="11" width="9.140625" style="122"/>
    <col min="12" max="12" width="9.140625" style="122" customWidth="1"/>
    <col min="13" max="16" width="9.140625" style="122"/>
    <col min="17" max="18" width="9.140625" style="122" customWidth="1"/>
    <col min="19" max="19" width="5.28515625" style="123" customWidth="1"/>
    <col min="20" max="16384" width="9.140625" style="123"/>
  </cols>
  <sheetData>
    <row r="1" spans="1:18" ht="15.75" thickBot="1"/>
    <row r="2" spans="1:18">
      <c r="B2" s="137"/>
      <c r="C2" s="157"/>
      <c r="D2" s="157"/>
      <c r="E2" s="157"/>
      <c r="F2" s="157"/>
      <c r="G2" s="157"/>
      <c r="H2" s="157"/>
      <c r="I2" s="157"/>
      <c r="J2" s="157"/>
      <c r="K2" s="157"/>
      <c r="L2" s="157"/>
      <c r="M2" s="157"/>
      <c r="N2" s="157"/>
      <c r="O2" s="157"/>
      <c r="P2" s="157"/>
      <c r="Q2" s="157"/>
      <c r="R2" s="139"/>
    </row>
    <row r="3" spans="1:18" ht="18.75">
      <c r="A3" s="127"/>
      <c r="B3" s="128" t="s">
        <v>61</v>
      </c>
      <c r="C3" s="129"/>
      <c r="D3" s="129"/>
      <c r="E3" s="129"/>
      <c r="F3" s="129"/>
      <c r="G3" s="129"/>
      <c r="H3" s="129"/>
      <c r="I3" s="129"/>
      <c r="J3" s="129"/>
      <c r="K3" s="129"/>
      <c r="L3" s="129"/>
      <c r="M3" s="129"/>
      <c r="N3" s="129"/>
      <c r="O3" s="129"/>
      <c r="P3" s="129"/>
      <c r="Q3" s="129"/>
      <c r="R3" s="130"/>
    </row>
    <row r="4" spans="1:18" ht="18.75">
      <c r="A4" s="127"/>
      <c r="B4" s="131" t="s">
        <v>431</v>
      </c>
      <c r="C4" s="132"/>
      <c r="D4" s="132"/>
      <c r="E4" s="132"/>
      <c r="F4" s="132"/>
      <c r="G4" s="132"/>
      <c r="H4" s="132"/>
      <c r="I4" s="132"/>
      <c r="J4" s="132"/>
      <c r="K4" s="132"/>
      <c r="L4" s="132"/>
      <c r="M4" s="132"/>
      <c r="N4" s="132"/>
      <c r="O4" s="132"/>
      <c r="P4" s="132"/>
      <c r="Q4" s="132"/>
      <c r="R4" s="133"/>
    </row>
    <row r="5" spans="1:18" ht="15.75">
      <c r="B5" s="131" t="s">
        <v>206</v>
      </c>
      <c r="C5" s="132"/>
      <c r="D5" s="132"/>
      <c r="E5" s="132"/>
      <c r="F5" s="132"/>
      <c r="G5" s="132"/>
      <c r="H5" s="132"/>
      <c r="I5" s="132"/>
      <c r="J5" s="132"/>
      <c r="K5" s="132"/>
      <c r="L5" s="132"/>
      <c r="M5" s="132"/>
      <c r="N5" s="132"/>
      <c r="O5" s="132"/>
      <c r="P5" s="132"/>
      <c r="Q5" s="132"/>
      <c r="R5" s="133"/>
    </row>
    <row r="6" spans="1:18" ht="15.75" customHeight="1" thickBot="1">
      <c r="B6" s="134" t="s">
        <v>429</v>
      </c>
      <c r="C6" s="135"/>
      <c r="D6" s="135"/>
      <c r="E6" s="135"/>
      <c r="F6" s="135"/>
      <c r="G6" s="135"/>
      <c r="H6" s="135"/>
      <c r="I6" s="135"/>
      <c r="J6" s="135"/>
      <c r="K6" s="135"/>
      <c r="L6" s="135"/>
      <c r="M6" s="135"/>
      <c r="N6" s="135"/>
      <c r="O6" s="135"/>
      <c r="P6" s="135"/>
      <c r="Q6" s="135"/>
      <c r="R6" s="136"/>
    </row>
    <row r="7" spans="1:18" ht="15.75" thickBot="1"/>
    <row r="8" spans="1:18">
      <c r="B8" s="137"/>
      <c r="C8" s="138"/>
      <c r="D8" s="138"/>
      <c r="E8" s="138"/>
      <c r="F8" s="138"/>
      <c r="G8" s="138"/>
      <c r="H8" s="138"/>
      <c r="I8" s="138"/>
      <c r="J8" s="138"/>
      <c r="K8" s="138"/>
      <c r="L8" s="138"/>
      <c r="M8" s="138"/>
      <c r="N8" s="138"/>
      <c r="O8" s="138"/>
      <c r="P8" s="138"/>
      <c r="Q8" s="138"/>
      <c r="R8" s="139"/>
    </row>
    <row r="9" spans="1:18" ht="15" customHeight="1">
      <c r="B9" s="140"/>
      <c r="C9" s="142" t="s">
        <v>460</v>
      </c>
      <c r="D9" s="143"/>
      <c r="E9" s="143"/>
      <c r="F9" s="143"/>
      <c r="G9" s="143"/>
      <c r="H9" s="143"/>
      <c r="I9" s="143"/>
      <c r="J9" s="143"/>
      <c r="K9" s="143"/>
      <c r="L9" s="143"/>
      <c r="M9" s="143"/>
      <c r="N9" s="143"/>
      <c r="O9" s="143"/>
      <c r="P9" s="143"/>
      <c r="Q9" s="143"/>
      <c r="R9" s="141"/>
    </row>
    <row r="10" spans="1:18">
      <c r="B10" s="140"/>
      <c r="C10" s="143"/>
      <c r="D10" s="143"/>
      <c r="E10" s="143"/>
      <c r="F10" s="143"/>
      <c r="G10" s="143"/>
      <c r="H10" s="143"/>
      <c r="I10" s="143"/>
      <c r="J10" s="143"/>
      <c r="K10" s="143"/>
      <c r="L10" s="143"/>
      <c r="M10" s="143"/>
      <c r="N10" s="143"/>
      <c r="O10" s="143"/>
      <c r="P10" s="143"/>
      <c r="Q10" s="143"/>
      <c r="R10" s="141"/>
    </row>
    <row r="11" spans="1:18">
      <c r="B11" s="140"/>
      <c r="C11" s="143"/>
      <c r="D11" s="143"/>
      <c r="E11" s="143"/>
      <c r="F11" s="143"/>
      <c r="G11" s="143"/>
      <c r="H11" s="143"/>
      <c r="I11" s="143"/>
      <c r="J11" s="143"/>
      <c r="K11" s="143"/>
      <c r="L11" s="143"/>
      <c r="M11" s="143"/>
      <c r="N11" s="143"/>
      <c r="O11" s="143"/>
      <c r="P11" s="143"/>
      <c r="Q11" s="143"/>
      <c r="R11" s="141"/>
    </row>
    <row r="12" spans="1:18">
      <c r="B12" s="140"/>
      <c r="C12" s="143"/>
      <c r="D12" s="143"/>
      <c r="E12" s="143"/>
      <c r="F12" s="143"/>
      <c r="G12" s="143"/>
      <c r="H12" s="143"/>
      <c r="I12" s="143"/>
      <c r="J12" s="143"/>
      <c r="K12" s="143"/>
      <c r="L12" s="143"/>
      <c r="M12" s="143"/>
      <c r="N12" s="143"/>
      <c r="O12" s="143"/>
      <c r="P12" s="143"/>
      <c r="Q12" s="143"/>
      <c r="R12" s="141"/>
    </row>
    <row r="13" spans="1:18" ht="6" customHeight="1">
      <c r="B13" s="140"/>
      <c r="C13" s="41"/>
      <c r="D13" s="13"/>
      <c r="E13" s="13"/>
      <c r="F13" s="13"/>
      <c r="G13" s="13"/>
      <c r="H13" s="13"/>
      <c r="I13" s="13"/>
      <c r="J13" s="13"/>
      <c r="K13" s="13"/>
      <c r="L13" s="13"/>
      <c r="M13" s="13"/>
      <c r="N13" s="13"/>
      <c r="O13" s="13"/>
      <c r="P13" s="13"/>
      <c r="Q13" s="13"/>
      <c r="R13" s="141"/>
    </row>
    <row r="14" spans="1:18">
      <c r="B14" s="140"/>
      <c r="C14" s="13"/>
      <c r="D14" s="158"/>
      <c r="E14" s="13" t="s">
        <v>179</v>
      </c>
      <c r="F14" s="13"/>
      <c r="G14" s="13"/>
      <c r="H14" s="13"/>
      <c r="I14" s="13"/>
      <c r="J14" s="13"/>
      <c r="K14" s="13"/>
      <c r="L14" s="13"/>
      <c r="M14" s="13"/>
      <c r="N14" s="13"/>
      <c r="O14" s="13"/>
      <c r="P14" s="13"/>
      <c r="Q14" s="13"/>
      <c r="R14" s="141"/>
    </row>
    <row r="15" spans="1:18" ht="6" customHeight="1">
      <c r="B15" s="140"/>
      <c r="C15" s="41"/>
      <c r="D15" s="13"/>
      <c r="E15" s="13"/>
      <c r="F15" s="13"/>
      <c r="G15" s="13"/>
      <c r="H15" s="13"/>
      <c r="I15" s="13"/>
      <c r="J15" s="13"/>
      <c r="K15" s="13"/>
      <c r="L15" s="13"/>
      <c r="M15" s="13"/>
      <c r="N15" s="13"/>
      <c r="O15" s="13"/>
      <c r="P15" s="13"/>
      <c r="Q15" s="13"/>
      <c r="R15" s="141"/>
    </row>
    <row r="16" spans="1:18">
      <c r="B16" s="140"/>
      <c r="C16" s="13"/>
      <c r="D16" s="159"/>
      <c r="E16" s="13" t="s">
        <v>180</v>
      </c>
      <c r="F16" s="13"/>
      <c r="G16" s="13"/>
      <c r="H16" s="13"/>
      <c r="I16" s="13"/>
      <c r="J16" s="13"/>
      <c r="K16" s="13"/>
      <c r="L16" s="13"/>
      <c r="M16" s="13"/>
      <c r="N16" s="13"/>
      <c r="O16" s="13"/>
      <c r="P16" s="13"/>
      <c r="Q16" s="13"/>
      <c r="R16" s="141"/>
    </row>
    <row r="17" spans="2:18" ht="6" customHeight="1">
      <c r="B17" s="140"/>
      <c r="C17" s="41"/>
      <c r="D17" s="13"/>
      <c r="E17" s="13"/>
      <c r="F17" s="13"/>
      <c r="G17" s="13"/>
      <c r="H17" s="13"/>
      <c r="I17" s="13"/>
      <c r="J17" s="13"/>
      <c r="K17" s="13"/>
      <c r="L17" s="13"/>
      <c r="M17" s="13"/>
      <c r="N17" s="13"/>
      <c r="O17" s="13"/>
      <c r="P17" s="13"/>
      <c r="Q17" s="13"/>
      <c r="R17" s="141"/>
    </row>
    <row r="18" spans="2:18">
      <c r="B18" s="140"/>
      <c r="C18" s="13"/>
      <c r="D18" s="160"/>
      <c r="E18" s="13" t="s">
        <v>181</v>
      </c>
      <c r="F18" s="13"/>
      <c r="G18" s="13"/>
      <c r="H18" s="13"/>
      <c r="I18" s="13"/>
      <c r="J18" s="13"/>
      <c r="K18" s="13"/>
      <c r="L18" s="13"/>
      <c r="M18" s="13"/>
      <c r="N18" s="13"/>
      <c r="O18" s="13"/>
      <c r="P18" s="13"/>
      <c r="Q18" s="13"/>
      <c r="R18" s="141"/>
    </row>
    <row r="19" spans="2:18" ht="6" customHeight="1">
      <c r="B19" s="140"/>
      <c r="C19" s="41"/>
      <c r="D19" s="13"/>
      <c r="E19" s="13"/>
      <c r="F19" s="13"/>
      <c r="G19" s="13"/>
      <c r="H19" s="13"/>
      <c r="I19" s="13"/>
      <c r="J19" s="13"/>
      <c r="K19" s="13"/>
      <c r="L19" s="13"/>
      <c r="M19" s="13"/>
      <c r="N19" s="13"/>
      <c r="O19" s="13"/>
      <c r="P19" s="13"/>
      <c r="Q19" s="13"/>
      <c r="R19" s="141"/>
    </row>
    <row r="20" spans="2:18" ht="15" customHeight="1">
      <c r="B20" s="140"/>
      <c r="C20" s="13" t="s">
        <v>178</v>
      </c>
      <c r="D20" s="13"/>
      <c r="E20" s="13"/>
      <c r="F20" s="13"/>
      <c r="G20" s="13"/>
      <c r="H20" s="13"/>
      <c r="I20" s="13"/>
      <c r="J20" s="13"/>
      <c r="K20" s="13"/>
      <c r="L20" s="13"/>
      <c r="M20" s="13"/>
      <c r="N20" s="13"/>
      <c r="O20" s="13"/>
      <c r="P20" s="13"/>
      <c r="Q20" s="13"/>
      <c r="R20" s="141"/>
    </row>
    <row r="21" spans="2:18" ht="6" customHeight="1">
      <c r="B21" s="140"/>
      <c r="C21" s="41"/>
      <c r="D21" s="13"/>
      <c r="E21" s="13"/>
      <c r="F21" s="13"/>
      <c r="G21" s="13"/>
      <c r="H21" s="13"/>
      <c r="I21" s="13"/>
      <c r="J21" s="13"/>
      <c r="K21" s="13"/>
      <c r="L21" s="13"/>
      <c r="M21" s="13"/>
      <c r="N21" s="13"/>
      <c r="O21" s="13"/>
      <c r="P21" s="13"/>
      <c r="Q21" s="13"/>
      <c r="R21" s="141"/>
    </row>
    <row r="22" spans="2:18" ht="15" customHeight="1">
      <c r="B22" s="140"/>
      <c r="C22" s="143" t="s">
        <v>296</v>
      </c>
      <c r="D22" s="143"/>
      <c r="E22" s="143"/>
      <c r="F22" s="143"/>
      <c r="G22" s="143"/>
      <c r="H22" s="143"/>
      <c r="I22" s="143"/>
      <c r="J22" s="143"/>
      <c r="K22" s="143"/>
      <c r="L22" s="143"/>
      <c r="M22" s="143"/>
      <c r="N22" s="143"/>
      <c r="O22" s="143"/>
      <c r="P22" s="143"/>
      <c r="Q22" s="143"/>
      <c r="R22" s="141"/>
    </row>
    <row r="23" spans="2:18" ht="15" customHeight="1">
      <c r="B23" s="140"/>
      <c r="C23" s="143"/>
      <c r="D23" s="143"/>
      <c r="E23" s="143"/>
      <c r="F23" s="143"/>
      <c r="G23" s="143"/>
      <c r="H23" s="143"/>
      <c r="I23" s="143"/>
      <c r="J23" s="143"/>
      <c r="K23" s="143"/>
      <c r="L23" s="143"/>
      <c r="M23" s="143"/>
      <c r="N23" s="143"/>
      <c r="O23" s="143"/>
      <c r="P23" s="143"/>
      <c r="Q23" s="143"/>
      <c r="R23" s="141"/>
    </row>
    <row r="24" spans="2:18" ht="6" customHeight="1">
      <c r="B24" s="140"/>
      <c r="C24" s="41"/>
      <c r="D24" s="13"/>
      <c r="E24" s="13"/>
      <c r="F24" s="13"/>
      <c r="G24" s="13"/>
      <c r="H24" s="13"/>
      <c r="I24" s="13"/>
      <c r="J24" s="13"/>
      <c r="K24" s="13"/>
      <c r="L24" s="13"/>
      <c r="M24" s="13"/>
      <c r="N24" s="13"/>
      <c r="O24" s="13"/>
      <c r="P24" s="13"/>
      <c r="Q24" s="13"/>
      <c r="R24" s="141"/>
    </row>
    <row r="25" spans="2:18" ht="15" customHeight="1">
      <c r="B25" s="140"/>
      <c r="C25" s="41" t="s">
        <v>297</v>
      </c>
      <c r="D25" s="13"/>
      <c r="E25" s="13"/>
      <c r="F25" s="13"/>
      <c r="G25" s="13"/>
      <c r="H25" s="13"/>
      <c r="I25" s="13"/>
      <c r="J25" s="13"/>
      <c r="K25" s="13"/>
      <c r="L25" s="13"/>
      <c r="M25" s="13"/>
      <c r="N25" s="13"/>
      <c r="O25" s="13"/>
      <c r="P25" s="13"/>
      <c r="Q25" s="13"/>
      <c r="R25" s="141"/>
    </row>
    <row r="26" spans="2:18" ht="6" customHeight="1">
      <c r="B26" s="140"/>
      <c r="C26" s="41"/>
      <c r="D26" s="13"/>
      <c r="E26" s="13"/>
      <c r="F26" s="13"/>
      <c r="G26" s="13"/>
      <c r="H26" s="13"/>
      <c r="I26" s="13"/>
      <c r="J26" s="13"/>
      <c r="K26" s="13"/>
      <c r="L26" s="13"/>
      <c r="M26" s="13"/>
      <c r="N26" s="13"/>
      <c r="O26" s="13"/>
      <c r="P26" s="13"/>
      <c r="Q26" s="13"/>
      <c r="R26" s="141"/>
    </row>
    <row r="27" spans="2:18" ht="15" customHeight="1">
      <c r="B27" s="140"/>
      <c r="C27" s="142" t="s">
        <v>331</v>
      </c>
      <c r="D27" s="142"/>
      <c r="E27" s="142"/>
      <c r="F27" s="142"/>
      <c r="G27" s="142"/>
      <c r="H27" s="142"/>
      <c r="I27" s="142"/>
      <c r="J27" s="142"/>
      <c r="K27" s="142"/>
      <c r="L27" s="142"/>
      <c r="M27" s="142"/>
      <c r="N27" s="142"/>
      <c r="O27" s="142"/>
      <c r="P27" s="142"/>
      <c r="Q27" s="142"/>
      <c r="R27" s="141"/>
    </row>
    <row r="28" spans="2:18" ht="15" customHeight="1">
      <c r="B28" s="140"/>
      <c r="C28" s="142"/>
      <c r="D28" s="142"/>
      <c r="E28" s="142"/>
      <c r="F28" s="142"/>
      <c r="G28" s="142"/>
      <c r="H28" s="142"/>
      <c r="I28" s="142"/>
      <c r="J28" s="142"/>
      <c r="K28" s="142"/>
      <c r="L28" s="142"/>
      <c r="M28" s="142"/>
      <c r="N28" s="142"/>
      <c r="O28" s="142"/>
      <c r="P28" s="142"/>
      <c r="Q28" s="142"/>
      <c r="R28" s="141"/>
    </row>
    <row r="29" spans="2:18" ht="6" customHeight="1">
      <c r="B29" s="140"/>
      <c r="C29" s="41"/>
      <c r="D29" s="13"/>
      <c r="E29" s="13"/>
      <c r="F29" s="13"/>
      <c r="G29" s="13"/>
      <c r="H29" s="13"/>
      <c r="I29" s="13"/>
      <c r="J29" s="13"/>
      <c r="K29" s="13"/>
      <c r="L29" s="13"/>
      <c r="M29" s="13"/>
      <c r="N29" s="13"/>
      <c r="O29" s="13"/>
      <c r="P29" s="13"/>
      <c r="Q29" s="13"/>
      <c r="R29" s="141"/>
    </row>
    <row r="30" spans="2:18" ht="15" customHeight="1">
      <c r="B30" s="140"/>
      <c r="C30" s="29" t="s">
        <v>298</v>
      </c>
      <c r="D30" s="13"/>
      <c r="E30" s="13"/>
      <c r="F30" s="13"/>
      <c r="G30" s="13"/>
      <c r="H30" s="13"/>
      <c r="I30" s="13"/>
      <c r="J30" s="13"/>
      <c r="K30" s="13"/>
      <c r="L30" s="13"/>
      <c r="M30" s="13"/>
      <c r="N30" s="13"/>
      <c r="O30" s="13"/>
      <c r="P30" s="13"/>
      <c r="Q30" s="13"/>
      <c r="R30" s="141"/>
    </row>
    <row r="31" spans="2:18" ht="6" customHeight="1">
      <c r="B31" s="140"/>
      <c r="C31" s="41"/>
      <c r="D31" s="13"/>
      <c r="E31" s="13"/>
      <c r="F31" s="13"/>
      <c r="G31" s="13"/>
      <c r="H31" s="13"/>
      <c r="I31" s="13"/>
      <c r="J31" s="13"/>
      <c r="K31" s="13"/>
      <c r="L31" s="13"/>
      <c r="M31" s="13"/>
      <c r="N31" s="13"/>
      <c r="O31" s="13"/>
      <c r="P31" s="13"/>
      <c r="Q31" s="13"/>
      <c r="R31" s="141"/>
    </row>
    <row r="32" spans="2:18" ht="15" customHeight="1">
      <c r="B32" s="140"/>
      <c r="C32" s="142" t="s">
        <v>332</v>
      </c>
      <c r="D32" s="143"/>
      <c r="E32" s="143"/>
      <c r="F32" s="143"/>
      <c r="G32" s="143"/>
      <c r="H32" s="143"/>
      <c r="I32" s="143"/>
      <c r="J32" s="143"/>
      <c r="K32" s="143"/>
      <c r="L32" s="143"/>
      <c r="M32" s="143"/>
      <c r="N32" s="143"/>
      <c r="O32" s="143"/>
      <c r="P32" s="143"/>
      <c r="Q32" s="143"/>
      <c r="R32" s="141"/>
    </row>
    <row r="33" spans="2:18" ht="15" customHeight="1">
      <c r="B33" s="140"/>
      <c r="C33" s="143"/>
      <c r="D33" s="143"/>
      <c r="E33" s="143"/>
      <c r="F33" s="143"/>
      <c r="G33" s="143"/>
      <c r="H33" s="143"/>
      <c r="I33" s="143"/>
      <c r="J33" s="143"/>
      <c r="K33" s="143"/>
      <c r="L33" s="143"/>
      <c r="M33" s="143"/>
      <c r="N33" s="143"/>
      <c r="O33" s="143"/>
      <c r="P33" s="143"/>
      <c r="Q33" s="143"/>
      <c r="R33" s="141"/>
    </row>
    <row r="34" spans="2:18" ht="6" customHeight="1">
      <c r="B34" s="140"/>
      <c r="C34" s="41"/>
      <c r="D34" s="13"/>
      <c r="E34" s="13"/>
      <c r="F34" s="13"/>
      <c r="G34" s="13"/>
      <c r="H34" s="13"/>
      <c r="I34" s="13"/>
      <c r="J34" s="13"/>
      <c r="K34" s="13"/>
      <c r="L34" s="13"/>
      <c r="M34" s="13"/>
      <c r="N34" s="13"/>
      <c r="O34" s="13"/>
      <c r="P34" s="13"/>
      <c r="Q34" s="13"/>
      <c r="R34" s="141"/>
    </row>
    <row r="35" spans="2:18" ht="15" customHeight="1">
      <c r="B35" s="140"/>
      <c r="C35" s="18" t="s">
        <v>299</v>
      </c>
      <c r="D35" s="13"/>
      <c r="E35" s="13"/>
      <c r="F35" s="13"/>
      <c r="G35" s="13"/>
      <c r="H35" s="13"/>
      <c r="I35" s="13"/>
      <c r="J35" s="13"/>
      <c r="K35" s="13"/>
      <c r="L35" s="13"/>
      <c r="M35" s="13"/>
      <c r="N35" s="13"/>
      <c r="O35" s="13"/>
      <c r="P35" s="13"/>
      <c r="Q35" s="13"/>
      <c r="R35" s="141"/>
    </row>
    <row r="36" spans="2:18" ht="6" customHeight="1">
      <c r="B36" s="140"/>
      <c r="C36" s="41"/>
      <c r="D36" s="13"/>
      <c r="E36" s="13"/>
      <c r="F36" s="13"/>
      <c r="G36" s="13"/>
      <c r="H36" s="13"/>
      <c r="I36" s="13"/>
      <c r="J36" s="13"/>
      <c r="K36" s="13"/>
      <c r="L36" s="13"/>
      <c r="M36" s="13"/>
      <c r="N36" s="13"/>
      <c r="O36" s="13"/>
      <c r="P36" s="13"/>
      <c r="Q36" s="13"/>
      <c r="R36" s="141"/>
    </row>
    <row r="37" spans="2:18" ht="15" customHeight="1">
      <c r="B37" s="140"/>
      <c r="C37" s="142" t="s">
        <v>346</v>
      </c>
      <c r="D37" s="142"/>
      <c r="E37" s="142"/>
      <c r="F37" s="142"/>
      <c r="G37" s="142"/>
      <c r="H37" s="142"/>
      <c r="I37" s="142"/>
      <c r="J37" s="142"/>
      <c r="K37" s="142"/>
      <c r="L37" s="142"/>
      <c r="M37" s="142"/>
      <c r="N37" s="142"/>
      <c r="O37" s="142"/>
      <c r="P37" s="142"/>
      <c r="Q37" s="142"/>
      <c r="R37" s="141"/>
    </row>
    <row r="38" spans="2:18" ht="15" customHeight="1">
      <c r="B38" s="140"/>
      <c r="C38" s="142"/>
      <c r="D38" s="142"/>
      <c r="E38" s="142"/>
      <c r="F38" s="142"/>
      <c r="G38" s="142"/>
      <c r="H38" s="142"/>
      <c r="I38" s="142"/>
      <c r="J38" s="142"/>
      <c r="K38" s="142"/>
      <c r="L38" s="142"/>
      <c r="M38" s="142"/>
      <c r="N38" s="142"/>
      <c r="O38" s="142"/>
      <c r="P38" s="142"/>
      <c r="Q38" s="142"/>
      <c r="R38" s="141"/>
    </row>
    <row r="39" spans="2:18" ht="15" customHeight="1">
      <c r="B39" s="140"/>
      <c r="C39" s="142"/>
      <c r="D39" s="142"/>
      <c r="E39" s="142"/>
      <c r="F39" s="142"/>
      <c r="G39" s="142"/>
      <c r="H39" s="142"/>
      <c r="I39" s="142"/>
      <c r="J39" s="142"/>
      <c r="K39" s="142"/>
      <c r="L39" s="142"/>
      <c r="M39" s="142"/>
      <c r="N39" s="142"/>
      <c r="O39" s="142"/>
      <c r="P39" s="142"/>
      <c r="Q39" s="142"/>
      <c r="R39" s="141"/>
    </row>
    <row r="40" spans="2:18" ht="6" customHeight="1">
      <c r="B40" s="140"/>
      <c r="C40" s="18"/>
      <c r="D40" s="27"/>
      <c r="E40" s="27"/>
      <c r="F40" s="27"/>
      <c r="G40" s="27"/>
      <c r="H40" s="27"/>
      <c r="I40" s="27"/>
      <c r="J40" s="27"/>
      <c r="K40" s="27"/>
      <c r="L40" s="27"/>
      <c r="M40" s="27"/>
      <c r="N40" s="27"/>
      <c r="O40" s="27"/>
      <c r="P40" s="27"/>
      <c r="Q40" s="27"/>
      <c r="R40" s="141"/>
    </row>
    <row r="41" spans="2:18" ht="15" customHeight="1">
      <c r="B41" s="140"/>
      <c r="C41" s="143" t="s">
        <v>300</v>
      </c>
      <c r="D41" s="143"/>
      <c r="E41" s="143"/>
      <c r="F41" s="143"/>
      <c r="G41" s="143"/>
      <c r="H41" s="143"/>
      <c r="I41" s="143"/>
      <c r="J41" s="143"/>
      <c r="K41" s="143"/>
      <c r="L41" s="143"/>
      <c r="M41" s="143"/>
      <c r="N41" s="143"/>
      <c r="O41" s="143"/>
      <c r="P41" s="143"/>
      <c r="Q41" s="143"/>
      <c r="R41" s="141"/>
    </row>
    <row r="42" spans="2:18" ht="15" customHeight="1">
      <c r="B42" s="140"/>
      <c r="C42" s="143"/>
      <c r="D42" s="143"/>
      <c r="E42" s="143"/>
      <c r="F42" s="143"/>
      <c r="G42" s="143"/>
      <c r="H42" s="143"/>
      <c r="I42" s="143"/>
      <c r="J42" s="143"/>
      <c r="K42" s="143"/>
      <c r="L42" s="143"/>
      <c r="M42" s="143"/>
      <c r="N42" s="143"/>
      <c r="O42" s="143"/>
      <c r="P42" s="143"/>
      <c r="Q42" s="143"/>
      <c r="R42" s="141"/>
    </row>
    <row r="43" spans="2:18" ht="6" customHeight="1">
      <c r="B43" s="140"/>
      <c r="C43" s="18"/>
      <c r="D43" s="13"/>
      <c r="E43" s="13"/>
      <c r="F43" s="13"/>
      <c r="G43" s="13"/>
      <c r="H43" s="13"/>
      <c r="I43" s="13"/>
      <c r="J43" s="13"/>
      <c r="K43" s="13"/>
      <c r="L43" s="13"/>
      <c r="M43" s="13"/>
      <c r="N43" s="13"/>
      <c r="O43" s="13"/>
      <c r="P43" s="13"/>
      <c r="Q43" s="13"/>
      <c r="R43" s="141"/>
    </row>
    <row r="44" spans="2:18" ht="15" customHeight="1">
      <c r="B44" s="140"/>
      <c r="C44" s="18" t="s">
        <v>301</v>
      </c>
      <c r="D44" s="19"/>
      <c r="E44" s="19"/>
      <c r="F44" s="19"/>
      <c r="G44" s="19"/>
      <c r="H44" s="19"/>
      <c r="I44" s="19"/>
      <c r="J44" s="19"/>
      <c r="K44" s="19"/>
      <c r="L44" s="19"/>
      <c r="M44" s="19"/>
      <c r="N44" s="19"/>
      <c r="O44" s="19"/>
      <c r="P44" s="19"/>
      <c r="Q44" s="19"/>
      <c r="R44" s="141"/>
    </row>
    <row r="45" spans="2:18" ht="6" customHeight="1">
      <c r="B45" s="140"/>
      <c r="C45" s="23"/>
      <c r="D45" s="19"/>
      <c r="E45" s="19"/>
      <c r="F45" s="19"/>
      <c r="G45" s="19"/>
      <c r="H45" s="19"/>
      <c r="I45" s="19"/>
      <c r="J45" s="19"/>
      <c r="K45" s="19"/>
      <c r="L45" s="19"/>
      <c r="M45" s="19"/>
      <c r="N45" s="19"/>
      <c r="O45" s="19"/>
      <c r="P45" s="19"/>
      <c r="Q45" s="19"/>
      <c r="R45" s="141"/>
    </row>
    <row r="46" spans="2:18" ht="15" customHeight="1">
      <c r="B46" s="140"/>
      <c r="C46" s="142" t="s">
        <v>325</v>
      </c>
      <c r="D46" s="143"/>
      <c r="E46" s="143"/>
      <c r="F46" s="143"/>
      <c r="G46" s="143"/>
      <c r="H46" s="143"/>
      <c r="I46" s="143"/>
      <c r="J46" s="143"/>
      <c r="K46" s="143"/>
      <c r="L46" s="143"/>
      <c r="M46" s="143"/>
      <c r="N46" s="143"/>
      <c r="O46" s="143"/>
      <c r="P46" s="143"/>
      <c r="Q46" s="143"/>
      <c r="R46" s="141"/>
    </row>
    <row r="47" spans="2:18" ht="15" customHeight="1">
      <c r="B47" s="140"/>
      <c r="C47" s="143"/>
      <c r="D47" s="143"/>
      <c r="E47" s="143"/>
      <c r="F47" s="143"/>
      <c r="G47" s="143"/>
      <c r="H47" s="143"/>
      <c r="I47" s="143"/>
      <c r="J47" s="143"/>
      <c r="K47" s="143"/>
      <c r="L47" s="143"/>
      <c r="M47" s="143"/>
      <c r="N47" s="143"/>
      <c r="O47" s="143"/>
      <c r="P47" s="143"/>
      <c r="Q47" s="143"/>
      <c r="R47" s="141"/>
    </row>
    <row r="48" spans="2:18" ht="6" customHeight="1">
      <c r="B48" s="140"/>
      <c r="C48" s="27"/>
      <c r="D48" s="27"/>
      <c r="E48" s="27"/>
      <c r="F48" s="27"/>
      <c r="G48" s="27"/>
      <c r="H48" s="27"/>
      <c r="I48" s="27"/>
      <c r="J48" s="27"/>
      <c r="K48" s="27"/>
      <c r="L48" s="27"/>
      <c r="M48" s="27"/>
      <c r="N48" s="27"/>
      <c r="O48" s="27"/>
      <c r="P48" s="27"/>
      <c r="Q48" s="27"/>
      <c r="R48" s="141"/>
    </row>
    <row r="49" spans="2:18">
      <c r="B49" s="140"/>
      <c r="C49" s="115" t="s">
        <v>302</v>
      </c>
      <c r="D49" s="115"/>
      <c r="E49" s="115"/>
      <c r="F49" s="115"/>
      <c r="G49" s="115"/>
      <c r="H49" s="115"/>
      <c r="I49" s="115"/>
      <c r="J49" s="115"/>
      <c r="K49" s="115"/>
      <c r="L49" s="115"/>
      <c r="M49" s="115"/>
      <c r="N49" s="115"/>
      <c r="O49" s="115"/>
      <c r="P49" s="115"/>
      <c r="Q49" s="115"/>
      <c r="R49" s="141"/>
    </row>
    <row r="50" spans="2:18" ht="15" customHeight="1">
      <c r="B50" s="140"/>
      <c r="C50" s="115"/>
      <c r="D50" s="115"/>
      <c r="E50" s="115"/>
      <c r="F50" s="115"/>
      <c r="G50" s="115"/>
      <c r="H50" s="115"/>
      <c r="I50" s="115"/>
      <c r="J50" s="115"/>
      <c r="K50" s="115"/>
      <c r="L50" s="115"/>
      <c r="M50" s="115"/>
      <c r="N50" s="115"/>
      <c r="O50" s="115"/>
      <c r="P50" s="115"/>
      <c r="Q50" s="115"/>
      <c r="R50" s="141"/>
    </row>
    <row r="51" spans="2:18" ht="6" customHeight="1">
      <c r="B51" s="140"/>
      <c r="C51" s="18"/>
      <c r="D51" s="13"/>
      <c r="E51" s="13"/>
      <c r="F51" s="13"/>
      <c r="G51" s="13"/>
      <c r="H51" s="13"/>
      <c r="I51" s="13"/>
      <c r="J51" s="13"/>
      <c r="K51" s="13"/>
      <c r="L51" s="13"/>
      <c r="M51" s="13"/>
      <c r="N51" s="13"/>
      <c r="O51" s="13"/>
      <c r="P51" s="13"/>
      <c r="Q51" s="13"/>
      <c r="R51" s="141"/>
    </row>
    <row r="52" spans="2:18" ht="15" customHeight="1">
      <c r="B52" s="140"/>
      <c r="C52" s="143" t="s">
        <v>303</v>
      </c>
      <c r="D52" s="143"/>
      <c r="E52" s="143"/>
      <c r="F52" s="143"/>
      <c r="G52" s="143"/>
      <c r="H52" s="143"/>
      <c r="I52" s="143"/>
      <c r="J52" s="143"/>
      <c r="K52" s="143"/>
      <c r="L52" s="143"/>
      <c r="M52" s="143"/>
      <c r="N52" s="143"/>
      <c r="O52" s="143"/>
      <c r="P52" s="143"/>
      <c r="Q52" s="143"/>
      <c r="R52" s="141"/>
    </row>
    <row r="53" spans="2:18">
      <c r="B53" s="140"/>
      <c r="C53" s="143"/>
      <c r="D53" s="143"/>
      <c r="E53" s="143"/>
      <c r="F53" s="143"/>
      <c r="G53" s="143"/>
      <c r="H53" s="143"/>
      <c r="I53" s="143"/>
      <c r="J53" s="143"/>
      <c r="K53" s="143"/>
      <c r="L53" s="143"/>
      <c r="M53" s="143"/>
      <c r="N53" s="143"/>
      <c r="O53" s="143"/>
      <c r="P53" s="143"/>
      <c r="Q53" s="143"/>
      <c r="R53" s="141"/>
    </row>
    <row r="54" spans="2:18" ht="6" customHeight="1">
      <c r="B54" s="140"/>
      <c r="C54" s="27"/>
      <c r="D54" s="27"/>
      <c r="E54" s="27"/>
      <c r="F54" s="27"/>
      <c r="G54" s="27"/>
      <c r="H54" s="27"/>
      <c r="I54" s="27"/>
      <c r="J54" s="27"/>
      <c r="K54" s="27"/>
      <c r="L54" s="27"/>
      <c r="M54" s="27"/>
      <c r="N54" s="27"/>
      <c r="O54" s="27"/>
      <c r="P54" s="27"/>
      <c r="Q54" s="27"/>
      <c r="R54" s="141"/>
    </row>
    <row r="55" spans="2:18">
      <c r="B55" s="140"/>
      <c r="C55" s="13"/>
      <c r="D55" s="13"/>
      <c r="E55" s="13"/>
      <c r="F55" s="13"/>
      <c r="G55" s="13"/>
      <c r="H55" s="13"/>
      <c r="I55" s="13"/>
      <c r="J55" s="42" t="s">
        <v>78</v>
      </c>
      <c r="K55" s="13"/>
      <c r="L55" s="13"/>
      <c r="M55" s="13"/>
      <c r="N55" s="13"/>
      <c r="O55" s="13"/>
      <c r="P55" s="13"/>
      <c r="Q55" s="27"/>
      <c r="R55" s="141"/>
    </row>
    <row r="56" spans="2:18">
      <c r="B56" s="140"/>
      <c r="C56" s="13"/>
      <c r="D56" s="13"/>
      <c r="E56" s="13"/>
      <c r="F56" s="13"/>
      <c r="G56" s="13"/>
      <c r="H56" s="13"/>
      <c r="I56" s="13"/>
      <c r="J56" s="161" t="s">
        <v>15</v>
      </c>
      <c r="K56" s="13"/>
      <c r="L56" s="13"/>
      <c r="M56" s="13"/>
      <c r="N56" s="13"/>
      <c r="O56" s="13"/>
      <c r="P56" s="13"/>
      <c r="Q56" s="27"/>
      <c r="R56" s="141"/>
    </row>
    <row r="57" spans="2:18" ht="6" customHeight="1">
      <c r="B57" s="140"/>
      <c r="C57" s="13"/>
      <c r="D57" s="13"/>
      <c r="E57" s="13"/>
      <c r="F57" s="13"/>
      <c r="G57" s="13"/>
      <c r="H57" s="13"/>
      <c r="I57" s="13"/>
      <c r="J57" s="162"/>
      <c r="K57" s="13"/>
      <c r="L57" s="13"/>
      <c r="M57" s="13"/>
      <c r="N57" s="13"/>
      <c r="O57" s="13"/>
      <c r="P57" s="13"/>
      <c r="Q57" s="27"/>
      <c r="R57" s="141"/>
    </row>
    <row r="58" spans="2:18">
      <c r="B58" s="140"/>
      <c r="C58" s="13"/>
      <c r="D58" s="13"/>
      <c r="E58" s="13"/>
      <c r="F58" s="13"/>
      <c r="G58" s="13"/>
      <c r="H58" s="13"/>
      <c r="I58" s="13"/>
      <c r="J58" s="42" t="s">
        <v>271</v>
      </c>
      <c r="K58" s="13"/>
      <c r="L58" s="13"/>
      <c r="M58" s="13"/>
      <c r="N58" s="13"/>
      <c r="O58" s="13"/>
      <c r="P58" s="13"/>
      <c r="Q58" s="27"/>
      <c r="R58" s="141"/>
    </row>
    <row r="59" spans="2:18">
      <c r="B59" s="140"/>
      <c r="C59" s="13"/>
      <c r="D59" s="13"/>
      <c r="E59" s="13"/>
      <c r="F59" s="13"/>
      <c r="G59" s="151"/>
      <c r="H59" s="151"/>
      <c r="I59" s="151"/>
      <c r="J59" s="161" t="s">
        <v>270</v>
      </c>
      <c r="K59" s="151"/>
      <c r="L59" s="151"/>
      <c r="M59" s="151"/>
      <c r="N59" s="13"/>
      <c r="O59" s="13"/>
      <c r="P59" s="151"/>
      <c r="Q59" s="147" t="s">
        <v>14</v>
      </c>
      <c r="R59" s="141"/>
    </row>
    <row r="60" spans="2:18" ht="6" customHeight="1" thickBot="1">
      <c r="B60" s="154"/>
      <c r="C60" s="163"/>
      <c r="D60" s="163"/>
      <c r="E60" s="163"/>
      <c r="F60" s="163"/>
      <c r="G60" s="163"/>
      <c r="H60" s="163"/>
      <c r="I60" s="163"/>
      <c r="J60" s="164"/>
      <c r="K60" s="163"/>
      <c r="L60" s="163"/>
      <c r="M60" s="163"/>
      <c r="N60" s="163"/>
      <c r="O60" s="163"/>
      <c r="P60" s="155"/>
      <c r="Q60" s="155"/>
      <c r="R60" s="156"/>
    </row>
  </sheetData>
  <sheetProtection password="C4A2" sheet="1" objects="1" scenarios="1"/>
  <mergeCells count="13">
    <mergeCell ref="C27:Q28"/>
    <mergeCell ref="C52:Q53"/>
    <mergeCell ref="C32:Q33"/>
    <mergeCell ref="C41:Q42"/>
    <mergeCell ref="C49:Q50"/>
    <mergeCell ref="C46:Q47"/>
    <mergeCell ref="C37:Q39"/>
    <mergeCell ref="B3:R3"/>
    <mergeCell ref="B4:R4"/>
    <mergeCell ref="B5:R5"/>
    <mergeCell ref="C22:Q23"/>
    <mergeCell ref="C9:Q12"/>
    <mergeCell ref="B6:R6"/>
  </mergeCells>
  <hyperlinks>
    <hyperlink ref="J56" location="'Community Overiew'!A1" display="'Community Overiew'!A1"/>
    <hyperlink ref="Q59" location="Introduction!A1" display="Previous Page"/>
    <hyperlink ref="J59" location="'Refuse Overview'!A1" display="Return to Curbside Program Disposed Refuse Overview Worksheet"/>
  </hyperlinks>
  <pageMargins left="0.7" right="0.7" top="0.75" bottom="0.75" header="0.3" footer="0.3"/>
  <pageSetup scale="62" orientation="landscape" r:id="rId1"/>
  <headerFooter>
    <oddFooter>Page &amp;P of &amp;N</oddFooter>
  </headerFooter>
</worksheet>
</file>

<file path=xl/worksheets/sheet20.xml><?xml version="1.0" encoding="utf-8"?>
<worksheet xmlns="http://schemas.openxmlformats.org/spreadsheetml/2006/main" xmlns:r="http://schemas.openxmlformats.org/officeDocument/2006/relationships">
  <sheetPr>
    <tabColor theme="6"/>
    <pageSetUpPr fitToPage="1"/>
  </sheetPr>
  <dimension ref="A1:R52"/>
  <sheetViews>
    <sheetView zoomScale="85" zoomScaleNormal="85" workbookViewId="0">
      <selection activeCell="L25" activeCellId="9" sqref="J16 L14 L16 H25 H27 H31 L31 L29 L27 L25"/>
    </sheetView>
  </sheetViews>
  <sheetFormatPr defaultRowHeight="15"/>
  <cols>
    <col min="1" max="1" width="5.28515625" style="121" customWidth="1"/>
    <col min="2" max="2" width="9.140625" style="121" customWidth="1"/>
    <col min="3" max="3" width="4" style="121" customWidth="1"/>
    <col min="4" max="6" width="9.140625" style="121" customWidth="1"/>
    <col min="7" max="7" width="13.7109375" style="121" customWidth="1"/>
    <col min="8" max="8" width="9.5703125" style="121" bestFit="1" customWidth="1"/>
    <col min="9" max="9" width="9.140625" style="122" customWidth="1"/>
    <col min="10" max="10" width="9.5703125" style="122" bestFit="1" customWidth="1"/>
    <col min="11" max="11" width="11.42578125" style="122" bestFit="1" customWidth="1"/>
    <col min="12" max="12" width="13.140625" style="122" customWidth="1"/>
    <col min="13" max="13" width="9.140625" style="122"/>
    <col min="14" max="14" width="17.5703125" style="122" customWidth="1"/>
    <col min="15" max="16" width="9.140625" style="122" customWidth="1"/>
    <col min="17" max="17" width="9.140625" style="122"/>
    <col min="18" max="18" width="11" style="122" customWidth="1"/>
    <col min="19" max="19" width="5.28515625" style="122" customWidth="1"/>
    <col min="20" max="16384" width="9.140625" style="122"/>
  </cols>
  <sheetData>
    <row r="1" spans="1:18" ht="15.75" thickBot="1"/>
    <row r="2" spans="1:18">
      <c r="B2" s="137"/>
      <c r="C2" s="157"/>
      <c r="D2" s="157"/>
      <c r="E2" s="157"/>
      <c r="F2" s="157"/>
      <c r="G2" s="157"/>
      <c r="H2" s="157"/>
      <c r="I2" s="157"/>
      <c r="J2" s="157"/>
      <c r="K2" s="157"/>
      <c r="L2" s="157"/>
      <c r="M2" s="157"/>
      <c r="N2" s="157"/>
      <c r="O2" s="157"/>
      <c r="P2" s="157"/>
      <c r="Q2" s="157"/>
      <c r="R2" s="139"/>
    </row>
    <row r="3" spans="1:18" ht="18.75">
      <c r="A3" s="127"/>
      <c r="B3" s="128" t="s">
        <v>205</v>
      </c>
      <c r="C3" s="129"/>
      <c r="D3" s="129"/>
      <c r="E3" s="129"/>
      <c r="F3" s="129"/>
      <c r="G3" s="129"/>
      <c r="H3" s="129"/>
      <c r="I3" s="129"/>
      <c r="J3" s="129"/>
      <c r="K3" s="129"/>
      <c r="L3" s="129"/>
      <c r="M3" s="129"/>
      <c r="N3" s="129"/>
      <c r="O3" s="129"/>
      <c r="P3" s="129"/>
      <c r="Q3" s="129"/>
      <c r="R3" s="130"/>
    </row>
    <row r="4" spans="1:18" ht="18.75">
      <c r="A4" s="127"/>
      <c r="B4" s="131" t="s">
        <v>431</v>
      </c>
      <c r="C4" s="132"/>
      <c r="D4" s="132"/>
      <c r="E4" s="132"/>
      <c r="F4" s="132"/>
      <c r="G4" s="132"/>
      <c r="H4" s="132"/>
      <c r="I4" s="132"/>
      <c r="J4" s="132"/>
      <c r="K4" s="132"/>
      <c r="L4" s="132"/>
      <c r="M4" s="132"/>
      <c r="N4" s="132"/>
      <c r="O4" s="132"/>
      <c r="P4" s="132"/>
      <c r="Q4" s="132"/>
      <c r="R4" s="133"/>
    </row>
    <row r="5" spans="1:18" ht="15.75">
      <c r="B5" s="131" t="s">
        <v>206</v>
      </c>
      <c r="C5" s="132"/>
      <c r="D5" s="132"/>
      <c r="E5" s="132"/>
      <c r="F5" s="132"/>
      <c r="G5" s="132"/>
      <c r="H5" s="132"/>
      <c r="I5" s="132"/>
      <c r="J5" s="132"/>
      <c r="K5" s="132"/>
      <c r="L5" s="132"/>
      <c r="M5" s="132"/>
      <c r="N5" s="132"/>
      <c r="O5" s="132"/>
      <c r="P5" s="132"/>
      <c r="Q5" s="132"/>
      <c r="R5" s="133"/>
    </row>
    <row r="6" spans="1:18" ht="15.75" customHeight="1" thickBot="1">
      <c r="B6" s="134" t="s">
        <v>429</v>
      </c>
      <c r="C6" s="135"/>
      <c r="D6" s="135"/>
      <c r="E6" s="135"/>
      <c r="F6" s="135"/>
      <c r="G6" s="135"/>
      <c r="H6" s="135"/>
      <c r="I6" s="135"/>
      <c r="J6" s="135"/>
      <c r="K6" s="135"/>
      <c r="L6" s="135"/>
      <c r="M6" s="135"/>
      <c r="N6" s="135"/>
      <c r="O6" s="135"/>
      <c r="P6" s="135"/>
      <c r="Q6" s="135"/>
      <c r="R6" s="136"/>
    </row>
    <row r="7" spans="1:18" ht="15.75" thickBot="1"/>
    <row r="8" spans="1:18">
      <c r="B8" s="137"/>
      <c r="C8" s="157"/>
      <c r="D8" s="157"/>
      <c r="E8" s="157"/>
      <c r="F8" s="157"/>
      <c r="G8" s="157"/>
      <c r="H8" s="157"/>
      <c r="I8" s="157"/>
      <c r="J8" s="157"/>
      <c r="K8" s="157"/>
      <c r="L8" s="157"/>
      <c r="M8" s="157"/>
      <c r="N8" s="157"/>
      <c r="O8" s="157"/>
      <c r="P8" s="157"/>
      <c r="Q8" s="157"/>
      <c r="R8" s="139"/>
    </row>
    <row r="9" spans="1:18">
      <c r="B9" s="140"/>
      <c r="C9" s="71" t="s">
        <v>48</v>
      </c>
      <c r="D9" s="25" t="s">
        <v>436</v>
      </c>
      <c r="E9" s="13"/>
      <c r="F9" s="13"/>
      <c r="G9" s="13"/>
      <c r="H9" s="13"/>
      <c r="I9" s="13"/>
      <c r="J9" s="13"/>
      <c r="K9" s="13"/>
      <c r="L9" s="13"/>
      <c r="M9" s="13"/>
      <c r="N9" s="13"/>
      <c r="O9" s="13"/>
      <c r="P9" s="13"/>
      <c r="Q9" s="13"/>
      <c r="R9" s="141"/>
    </row>
    <row r="10" spans="1:18" ht="6" customHeight="1">
      <c r="B10" s="140"/>
      <c r="C10" s="71"/>
      <c r="D10" s="18"/>
      <c r="E10" s="13"/>
      <c r="F10" s="13"/>
      <c r="G10" s="13"/>
      <c r="H10" s="13"/>
      <c r="I10" s="13"/>
      <c r="J10" s="13"/>
      <c r="K10" s="13"/>
      <c r="L10" s="13"/>
      <c r="M10" s="13"/>
      <c r="N10" s="13"/>
      <c r="O10" s="13"/>
      <c r="P10" s="13"/>
      <c r="Q10" s="13"/>
      <c r="R10" s="141"/>
    </row>
    <row r="11" spans="1:18">
      <c r="B11" s="140"/>
      <c r="C11" s="71"/>
      <c r="D11" s="13"/>
      <c r="E11" s="13"/>
      <c r="F11" s="13"/>
      <c r="G11" s="13"/>
      <c r="H11" s="13"/>
      <c r="I11" s="42"/>
      <c r="J11" s="31" t="s">
        <v>51</v>
      </c>
      <c r="K11" s="31"/>
      <c r="L11" s="31" t="s">
        <v>52</v>
      </c>
      <c r="M11" s="31"/>
      <c r="N11" s="31" t="s">
        <v>368</v>
      </c>
      <c r="O11" s="13"/>
      <c r="P11" s="13"/>
      <c r="Q11" s="13"/>
      <c r="R11" s="141"/>
    </row>
    <row r="12" spans="1:18">
      <c r="B12" s="140"/>
      <c r="C12" s="71"/>
      <c r="D12" s="13"/>
      <c r="E12" s="13"/>
      <c r="F12" s="13"/>
      <c r="G12" s="13"/>
      <c r="H12" s="13"/>
      <c r="I12" s="42"/>
      <c r="J12" s="31"/>
      <c r="K12" s="31"/>
      <c r="L12" s="31" t="s">
        <v>176</v>
      </c>
      <c r="M12" s="31"/>
      <c r="N12" s="31" t="s">
        <v>370</v>
      </c>
      <c r="O12" s="13"/>
      <c r="P12" s="13"/>
      <c r="Q12" s="13"/>
      <c r="R12" s="141"/>
    </row>
    <row r="13" spans="1:18" ht="6" customHeight="1" thickBot="1">
      <c r="B13" s="140"/>
      <c r="C13" s="71"/>
      <c r="D13" s="13"/>
      <c r="E13" s="13"/>
      <c r="F13" s="13"/>
      <c r="G13" s="13"/>
      <c r="H13" s="13"/>
      <c r="I13" s="42"/>
      <c r="J13" s="31"/>
      <c r="K13" s="31"/>
      <c r="L13" s="31"/>
      <c r="M13" s="31"/>
      <c r="N13" s="31"/>
      <c r="O13" s="13"/>
      <c r="P13" s="13"/>
      <c r="Q13" s="13"/>
      <c r="R13" s="141"/>
    </row>
    <row r="14" spans="1:18" ht="18" thickBot="1">
      <c r="B14" s="140"/>
      <c r="C14" s="71"/>
      <c r="D14" s="13" t="s">
        <v>383</v>
      </c>
      <c r="E14" s="13"/>
      <c r="F14" s="13"/>
      <c r="G14" s="13"/>
      <c r="H14" s="13"/>
      <c r="I14" s="42"/>
      <c r="J14" s="111">
        <f>'Operational Impacts'!I20*52</f>
        <v>0</v>
      </c>
      <c r="K14" s="31"/>
      <c r="L14" s="426"/>
      <c r="M14" s="61"/>
      <c r="N14" s="50">
        <f>L14*J14</f>
        <v>0</v>
      </c>
      <c r="O14" s="13"/>
      <c r="P14" s="13"/>
      <c r="Q14" s="13"/>
      <c r="R14" s="141"/>
    </row>
    <row r="15" spans="1:18" ht="6" customHeight="1" thickBot="1">
      <c r="B15" s="140"/>
      <c r="C15" s="71"/>
      <c r="D15" s="13"/>
      <c r="E15" s="13"/>
      <c r="F15" s="13"/>
      <c r="G15" s="13"/>
      <c r="H15" s="13"/>
      <c r="I15" s="42"/>
      <c r="J15" s="428"/>
      <c r="K15" s="31"/>
      <c r="L15" s="429"/>
      <c r="M15" s="61"/>
      <c r="N15" s="60"/>
      <c r="O15" s="13"/>
      <c r="P15" s="13"/>
      <c r="Q15" s="13"/>
      <c r="R15" s="141"/>
    </row>
    <row r="16" spans="1:18" ht="15.75" thickBot="1">
      <c r="B16" s="140"/>
      <c r="C16" s="71"/>
      <c r="D16" s="13" t="s">
        <v>54</v>
      </c>
      <c r="E16" s="13"/>
      <c r="F16" s="13"/>
      <c r="G16" s="13"/>
      <c r="H16" s="13"/>
      <c r="I16" s="7"/>
      <c r="J16" s="224"/>
      <c r="K16" s="7"/>
      <c r="L16" s="399"/>
      <c r="M16" s="64"/>
      <c r="N16" s="50">
        <f>L16*J16</f>
        <v>0</v>
      </c>
      <c r="O16" s="13"/>
      <c r="P16" s="13"/>
      <c r="Q16" s="13"/>
      <c r="R16" s="141"/>
    </row>
    <row r="17" spans="2:18" ht="6" customHeight="1" thickBot="1">
      <c r="B17" s="140"/>
      <c r="C17" s="71"/>
      <c r="D17" s="13"/>
      <c r="E17" s="13"/>
      <c r="F17" s="13"/>
      <c r="G17" s="13"/>
      <c r="H17" s="13"/>
      <c r="I17" s="42"/>
      <c r="J17" s="31"/>
      <c r="K17" s="31"/>
      <c r="L17" s="60"/>
      <c r="M17" s="61"/>
      <c r="N17" s="60"/>
      <c r="O17" s="13"/>
      <c r="P17" s="13"/>
      <c r="Q17" s="13"/>
      <c r="R17" s="141"/>
    </row>
    <row r="18" spans="2:18" ht="15.75" thickBot="1">
      <c r="B18" s="140"/>
      <c r="C18" s="71"/>
      <c r="D18" s="41" t="s">
        <v>47</v>
      </c>
      <c r="E18" s="13"/>
      <c r="F18" s="41"/>
      <c r="G18" s="13"/>
      <c r="H18" s="13"/>
      <c r="I18" s="13"/>
      <c r="J18" s="7"/>
      <c r="K18" s="7"/>
      <c r="L18" s="51"/>
      <c r="M18" s="84"/>
      <c r="N18" s="50">
        <f>SUM(N14:N17)</f>
        <v>0</v>
      </c>
      <c r="O18" s="13"/>
      <c r="P18" s="13"/>
      <c r="Q18" s="13"/>
      <c r="R18" s="141"/>
    </row>
    <row r="19" spans="2:18">
      <c r="B19" s="140"/>
      <c r="C19" s="13"/>
      <c r="D19" s="13"/>
      <c r="E19" s="13"/>
      <c r="F19" s="13"/>
      <c r="G19" s="13"/>
      <c r="H19" s="13"/>
      <c r="I19" s="13"/>
      <c r="J19" s="13"/>
      <c r="K19" s="13"/>
      <c r="L19" s="13"/>
      <c r="M19" s="13"/>
      <c r="N19" s="13"/>
      <c r="O19" s="13"/>
      <c r="P19" s="13"/>
      <c r="Q19" s="13"/>
      <c r="R19" s="141"/>
    </row>
    <row r="20" spans="2:18">
      <c r="B20" s="140"/>
      <c r="C20" s="71" t="s">
        <v>33</v>
      </c>
      <c r="D20" s="25" t="s">
        <v>435</v>
      </c>
      <c r="E20" s="13"/>
      <c r="F20" s="13"/>
      <c r="G20" s="13"/>
      <c r="H20" s="13"/>
      <c r="I20" s="13"/>
      <c r="J20" s="13"/>
      <c r="K20" s="13"/>
      <c r="L20" s="13"/>
      <c r="M20" s="13"/>
      <c r="N20" s="13"/>
      <c r="O20" s="13"/>
      <c r="P20" s="13"/>
      <c r="Q20" s="13"/>
      <c r="R20" s="141"/>
    </row>
    <row r="21" spans="2:18" ht="6" customHeight="1">
      <c r="B21" s="140"/>
      <c r="C21" s="71"/>
      <c r="D21" s="13"/>
      <c r="E21" s="13"/>
      <c r="F21" s="13"/>
      <c r="G21" s="13"/>
      <c r="H21" s="13"/>
      <c r="I21" s="42"/>
      <c r="J21" s="31"/>
      <c r="K21" s="31"/>
      <c r="L21" s="31"/>
      <c r="M21" s="31"/>
      <c r="N21" s="31"/>
      <c r="O21" s="13"/>
      <c r="P21" s="13"/>
      <c r="Q21" s="13"/>
      <c r="R21" s="141"/>
    </row>
    <row r="22" spans="2:18">
      <c r="B22" s="140"/>
      <c r="C22" s="71"/>
      <c r="D22" s="13"/>
      <c r="E22" s="13"/>
      <c r="F22" s="13"/>
      <c r="G22" s="13"/>
      <c r="H22" s="31" t="s">
        <v>51</v>
      </c>
      <c r="I22" s="42"/>
      <c r="J22" s="31" t="s">
        <v>375</v>
      </c>
      <c r="K22" s="31"/>
      <c r="L22" s="31" t="s">
        <v>52</v>
      </c>
      <c r="M22" s="31"/>
      <c r="N22" s="31" t="s">
        <v>368</v>
      </c>
      <c r="O22" s="13"/>
      <c r="P22" s="13"/>
      <c r="Q22" s="13"/>
      <c r="R22" s="141"/>
    </row>
    <row r="23" spans="2:18" ht="15" customHeight="1">
      <c r="B23" s="140"/>
      <c r="C23" s="71"/>
      <c r="D23" s="13"/>
      <c r="E23" s="13"/>
      <c r="F23" s="13"/>
      <c r="G23" s="13"/>
      <c r="H23" s="31"/>
      <c r="I23" s="42"/>
      <c r="J23" s="31" t="s">
        <v>221</v>
      </c>
      <c r="K23" s="31"/>
      <c r="L23" s="31" t="s">
        <v>221</v>
      </c>
      <c r="M23" s="31"/>
      <c r="N23" s="430" t="s">
        <v>221</v>
      </c>
      <c r="O23" s="13"/>
      <c r="P23" s="13"/>
      <c r="Q23" s="13"/>
      <c r="R23" s="141"/>
    </row>
    <row r="24" spans="2:18" ht="6" customHeight="1" thickBot="1">
      <c r="B24" s="140"/>
      <c r="C24" s="71"/>
      <c r="D24" s="13"/>
      <c r="E24" s="13"/>
      <c r="F24" s="13"/>
      <c r="G24" s="13"/>
      <c r="H24" s="31"/>
      <c r="I24" s="42"/>
      <c r="J24" s="31"/>
      <c r="K24" s="31"/>
      <c r="L24" s="31"/>
      <c r="M24" s="31"/>
      <c r="N24" s="31"/>
      <c r="O24" s="13"/>
      <c r="P24" s="13"/>
      <c r="Q24" s="13"/>
      <c r="R24" s="141"/>
    </row>
    <row r="25" spans="2:18" ht="15.75" thickBot="1">
      <c r="B25" s="140"/>
      <c r="C25" s="71"/>
      <c r="D25" s="108" t="s">
        <v>521</v>
      </c>
      <c r="E25" s="151"/>
      <c r="F25" s="151"/>
      <c r="G25" s="151"/>
      <c r="H25" s="224"/>
      <c r="I25" s="42"/>
      <c r="J25" s="62">
        <v>15</v>
      </c>
      <c r="K25" s="31"/>
      <c r="L25" s="426"/>
      <c r="M25" s="61"/>
      <c r="N25" s="50">
        <f>L25*H25</f>
        <v>0</v>
      </c>
      <c r="O25" s="13"/>
      <c r="P25" s="108"/>
      <c r="Q25" s="13"/>
      <c r="R25" s="141"/>
    </row>
    <row r="26" spans="2:18" ht="6" customHeight="1" thickBot="1">
      <c r="B26" s="140"/>
      <c r="C26" s="71"/>
      <c r="D26" s="13"/>
      <c r="E26" s="151"/>
      <c r="F26" s="151"/>
      <c r="G26" s="151"/>
      <c r="H26" s="428"/>
      <c r="I26" s="42"/>
      <c r="J26" s="59"/>
      <c r="K26" s="31"/>
      <c r="L26" s="429"/>
      <c r="M26" s="61"/>
      <c r="N26" s="60"/>
      <c r="O26" s="13"/>
      <c r="P26" s="13"/>
      <c r="Q26" s="13"/>
      <c r="R26" s="141"/>
    </row>
    <row r="27" spans="2:18" ht="18.75" thickBot="1">
      <c r="B27" s="140"/>
      <c r="C27" s="71"/>
      <c r="D27" s="108" t="s">
        <v>522</v>
      </c>
      <c r="E27" s="151"/>
      <c r="F27" s="151"/>
      <c r="G27" s="151"/>
      <c r="H27" s="224"/>
      <c r="I27" s="7"/>
      <c r="J27" s="62">
        <v>15</v>
      </c>
      <c r="K27" s="7"/>
      <c r="L27" s="426"/>
      <c r="M27" s="64"/>
      <c r="N27" s="50">
        <f>L27*H27</f>
        <v>0</v>
      </c>
      <c r="O27" s="13"/>
      <c r="P27" s="13"/>
      <c r="Q27" s="13"/>
      <c r="R27" s="141"/>
    </row>
    <row r="28" spans="2:18" ht="6" customHeight="1" thickBot="1">
      <c r="B28" s="140"/>
      <c r="C28" s="71"/>
      <c r="D28" s="13"/>
      <c r="E28" s="13"/>
      <c r="F28" s="13"/>
      <c r="G28" s="13"/>
      <c r="H28" s="428"/>
      <c r="I28" s="42"/>
      <c r="J28" s="59"/>
      <c r="K28" s="31"/>
      <c r="L28" s="429"/>
      <c r="M28" s="61"/>
      <c r="N28" s="60"/>
      <c r="O28" s="13"/>
      <c r="P28" s="13"/>
      <c r="Q28" s="13"/>
      <c r="R28" s="141"/>
    </row>
    <row r="29" spans="2:18" ht="18" thickBot="1">
      <c r="B29" s="140"/>
      <c r="C29" s="71"/>
      <c r="D29" s="108" t="s">
        <v>384</v>
      </c>
      <c r="E29" s="13"/>
      <c r="F29" s="13"/>
      <c r="G29" s="13"/>
      <c r="H29" s="111">
        <f>J14</f>
        <v>0</v>
      </c>
      <c r="I29" s="7"/>
      <c r="J29" s="62">
        <v>35.97</v>
      </c>
      <c r="K29" s="7"/>
      <c r="L29" s="426"/>
      <c r="M29" s="64"/>
      <c r="N29" s="50">
        <f>L29*H29</f>
        <v>0</v>
      </c>
      <c r="O29" s="13"/>
      <c r="P29" s="13"/>
      <c r="Q29" s="13"/>
      <c r="R29" s="141"/>
    </row>
    <row r="30" spans="2:18" ht="6" customHeight="1" thickBot="1">
      <c r="B30" s="140"/>
      <c r="C30" s="71"/>
      <c r="D30" s="13"/>
      <c r="E30" s="13"/>
      <c r="F30" s="13"/>
      <c r="G30" s="13"/>
      <c r="H30" s="428"/>
      <c r="I30" s="42"/>
      <c r="J30" s="59"/>
      <c r="K30" s="31"/>
      <c r="L30" s="431"/>
      <c r="M30" s="61"/>
      <c r="N30" s="61"/>
      <c r="O30" s="13"/>
      <c r="P30" s="13"/>
      <c r="Q30" s="13"/>
      <c r="R30" s="141"/>
    </row>
    <row r="31" spans="2:18" ht="15.75" thickBot="1">
      <c r="B31" s="140"/>
      <c r="C31" s="71"/>
      <c r="D31" s="13" t="s">
        <v>367</v>
      </c>
      <c r="E31" s="13"/>
      <c r="F31" s="13"/>
      <c r="G31" s="13"/>
      <c r="H31" s="224"/>
      <c r="I31" s="7"/>
      <c r="J31" s="63" t="s">
        <v>73</v>
      </c>
      <c r="K31" s="7"/>
      <c r="L31" s="426"/>
      <c r="M31" s="84"/>
      <c r="N31" s="50">
        <f>L31*H31</f>
        <v>0</v>
      </c>
      <c r="O31" s="13"/>
      <c r="P31" s="13"/>
      <c r="Q31" s="13"/>
      <c r="R31" s="141"/>
    </row>
    <row r="32" spans="2:18" ht="6" customHeight="1" thickBot="1">
      <c r="B32" s="140"/>
      <c r="C32" s="71"/>
      <c r="D32" s="13"/>
      <c r="E32" s="13"/>
      <c r="F32" s="13"/>
      <c r="G32" s="13"/>
      <c r="H32" s="13"/>
      <c r="I32" s="7"/>
      <c r="J32" s="7"/>
      <c r="K32" s="7"/>
      <c r="L32" s="64"/>
      <c r="M32" s="84"/>
      <c r="N32" s="64"/>
      <c r="O32" s="13"/>
      <c r="P32" s="13"/>
      <c r="Q32" s="13"/>
      <c r="R32" s="141"/>
    </row>
    <row r="33" spans="2:18" ht="15.75" thickBot="1">
      <c r="B33" s="140"/>
      <c r="C33" s="71"/>
      <c r="D33" s="41" t="s">
        <v>47</v>
      </c>
      <c r="E33" s="13"/>
      <c r="F33" s="41"/>
      <c r="G33" s="13"/>
      <c r="H33" s="13"/>
      <c r="I33" s="13"/>
      <c r="J33" s="7"/>
      <c r="K33" s="7"/>
      <c r="L33" s="51"/>
      <c r="M33" s="84"/>
      <c r="N33" s="50">
        <f>SUM(N26:N31)</f>
        <v>0</v>
      </c>
      <c r="O33" s="13"/>
      <c r="P33" s="13"/>
      <c r="Q33" s="13"/>
      <c r="R33" s="141"/>
    </row>
    <row r="34" spans="2:18">
      <c r="B34" s="140"/>
      <c r="C34" s="71"/>
      <c r="D34" s="41"/>
      <c r="E34" s="13"/>
      <c r="F34" s="41"/>
      <c r="G34" s="13"/>
      <c r="H34" s="13"/>
      <c r="I34" s="13"/>
      <c r="J34" s="7"/>
      <c r="K34" s="7"/>
      <c r="L34" s="51"/>
      <c r="M34" s="84"/>
      <c r="N34" s="51"/>
      <c r="O34" s="13"/>
      <c r="P34" s="13"/>
      <c r="Q34" s="108"/>
      <c r="R34" s="141"/>
    </row>
    <row r="35" spans="2:18" ht="15" customHeight="1">
      <c r="B35" s="214"/>
      <c r="C35" s="291" t="s">
        <v>422</v>
      </c>
      <c r="D35" s="291"/>
      <c r="E35" s="291"/>
      <c r="F35" s="291"/>
      <c r="G35" s="291"/>
      <c r="H35" s="291"/>
      <c r="I35" s="291"/>
      <c r="J35" s="291"/>
      <c r="K35" s="291"/>
      <c r="L35" s="291"/>
      <c r="M35" s="291"/>
      <c r="N35" s="291"/>
      <c r="O35" s="291"/>
      <c r="P35" s="147" t="s">
        <v>18</v>
      </c>
      <c r="Q35" s="13"/>
      <c r="R35" s="22"/>
    </row>
    <row r="36" spans="2:18" ht="15" customHeight="1">
      <c r="B36" s="214"/>
      <c r="C36" s="291" t="s">
        <v>415</v>
      </c>
      <c r="D36" s="291"/>
      <c r="E36" s="291"/>
      <c r="F36" s="291"/>
      <c r="G36" s="291"/>
      <c r="H36" s="291"/>
      <c r="I36" s="291"/>
      <c r="J36" s="291"/>
      <c r="K36" s="291"/>
      <c r="L36" s="291"/>
      <c r="M36" s="291"/>
      <c r="N36" s="291"/>
      <c r="O36" s="291"/>
      <c r="P36" s="42"/>
      <c r="Q36" s="13"/>
      <c r="R36" s="22"/>
    </row>
    <row r="37" spans="2:18" ht="15" customHeight="1">
      <c r="B37" s="214"/>
      <c r="C37" s="298"/>
      <c r="D37" s="298"/>
      <c r="E37" s="298"/>
      <c r="F37" s="298"/>
      <c r="G37" s="298"/>
      <c r="H37" s="298"/>
      <c r="I37" s="298"/>
      <c r="J37" s="298"/>
      <c r="K37" s="298"/>
      <c r="L37" s="298"/>
      <c r="M37" s="298"/>
      <c r="N37" s="298"/>
      <c r="O37" s="298"/>
      <c r="P37" s="42"/>
      <c r="Q37" s="13"/>
      <c r="R37" s="22"/>
    </row>
    <row r="38" spans="2:18">
      <c r="B38" s="140"/>
      <c r="C38" s="286" t="s">
        <v>93</v>
      </c>
      <c r="D38" s="151"/>
      <c r="E38" s="151"/>
      <c r="F38" s="151"/>
      <c r="G38" s="151"/>
      <c r="H38" s="151"/>
      <c r="I38" s="151"/>
      <c r="J38" s="151"/>
      <c r="K38" s="151"/>
      <c r="L38" s="151"/>
      <c r="M38" s="151"/>
      <c r="N38" s="151"/>
      <c r="O38" s="151"/>
      <c r="P38" s="151"/>
      <c r="Q38" s="13"/>
      <c r="R38" s="141"/>
    </row>
    <row r="39" spans="2:18">
      <c r="B39" s="140"/>
      <c r="C39" s="286" t="s">
        <v>523</v>
      </c>
      <c r="D39" s="151"/>
      <c r="E39" s="151"/>
      <c r="F39" s="151"/>
      <c r="G39" s="151"/>
      <c r="H39" s="151"/>
      <c r="I39" s="151"/>
      <c r="J39" s="151"/>
      <c r="K39" s="151"/>
      <c r="L39" s="151"/>
      <c r="M39" s="151"/>
      <c r="N39" s="151"/>
      <c r="O39" s="151"/>
      <c r="P39" s="151"/>
      <c r="Q39" s="13"/>
      <c r="R39" s="141"/>
    </row>
    <row r="40" spans="2:18">
      <c r="B40" s="140"/>
      <c r="C40" s="286" t="s">
        <v>524</v>
      </c>
      <c r="D40" s="151"/>
      <c r="E40" s="151"/>
      <c r="F40" s="151"/>
      <c r="G40" s="151"/>
      <c r="H40" s="151"/>
      <c r="I40" s="151"/>
      <c r="J40" s="151"/>
      <c r="K40" s="151"/>
      <c r="L40" s="151"/>
      <c r="M40" s="151"/>
      <c r="N40" s="151"/>
      <c r="O40" s="151"/>
      <c r="P40" s="151"/>
      <c r="Q40" s="151"/>
      <c r="R40" s="141"/>
    </row>
    <row r="41" spans="2:18">
      <c r="B41" s="140"/>
      <c r="C41" s="286"/>
      <c r="D41" s="151"/>
      <c r="E41" s="151"/>
      <c r="F41" s="151"/>
      <c r="G41" s="151"/>
      <c r="H41" s="151"/>
      <c r="I41" s="151"/>
      <c r="J41" s="151"/>
      <c r="K41" s="151"/>
      <c r="L41" s="151"/>
      <c r="M41" s="151"/>
      <c r="N41" s="151"/>
      <c r="O41" s="151"/>
      <c r="P41" s="151"/>
      <c r="Q41" s="151"/>
      <c r="R41" s="141"/>
    </row>
    <row r="42" spans="2:18">
      <c r="B42" s="140"/>
      <c r="C42" s="151"/>
      <c r="D42" s="151"/>
      <c r="E42" s="151"/>
      <c r="F42" s="151"/>
      <c r="G42" s="151"/>
      <c r="H42" s="151"/>
      <c r="I42" s="151"/>
      <c r="J42" s="41"/>
      <c r="K42" s="42" t="s">
        <v>22</v>
      </c>
      <c r="L42" s="43"/>
      <c r="M42" s="13"/>
      <c r="N42" s="151"/>
      <c r="O42" s="151"/>
      <c r="P42" s="151"/>
      <c r="Q42" s="151"/>
      <c r="R42" s="141"/>
    </row>
    <row r="43" spans="2:18">
      <c r="B43" s="140"/>
      <c r="C43" s="151"/>
      <c r="D43" s="151"/>
      <c r="E43" s="151"/>
      <c r="F43" s="151"/>
      <c r="G43" s="151"/>
      <c r="H43" s="151"/>
      <c r="I43" s="151"/>
      <c r="J43" s="151"/>
      <c r="K43" s="161" t="s">
        <v>15</v>
      </c>
      <c r="L43" s="194"/>
      <c r="M43" s="151"/>
      <c r="N43" s="151"/>
      <c r="O43" s="151"/>
      <c r="P43" s="241" t="s">
        <v>484</v>
      </c>
      <c r="Q43" s="241"/>
      <c r="R43" s="141"/>
    </row>
    <row r="44" spans="2:18" ht="15.75" thickBot="1">
      <c r="B44" s="154"/>
      <c r="C44" s="155"/>
      <c r="D44" s="155"/>
      <c r="E44" s="155"/>
      <c r="F44" s="155"/>
      <c r="G44" s="155"/>
      <c r="H44" s="155"/>
      <c r="I44" s="155"/>
      <c r="J44" s="155"/>
      <c r="K44" s="155"/>
      <c r="L44" s="155"/>
      <c r="M44" s="155"/>
      <c r="N44" s="155"/>
      <c r="O44" s="155"/>
      <c r="P44" s="155"/>
      <c r="Q44" s="155"/>
      <c r="R44" s="156"/>
    </row>
    <row r="47" spans="2:18" ht="9" customHeight="1"/>
    <row r="48" spans="2:18" hidden="1"/>
    <row r="49" hidden="1"/>
    <row r="50" hidden="1"/>
    <row r="51" hidden="1"/>
    <row r="52" hidden="1"/>
  </sheetData>
  <sheetProtection password="C4A2" sheet="1" objects="1" scenarios="1"/>
  <mergeCells count="6">
    <mergeCell ref="B3:R3"/>
    <mergeCell ref="B4:R4"/>
    <mergeCell ref="B5:R5"/>
    <mergeCell ref="C35:O35"/>
    <mergeCell ref="C36:O36"/>
    <mergeCell ref="B6:R6"/>
  </mergeCells>
  <hyperlinks>
    <hyperlink ref="K43" location="'WARM Model'!A1" display="Next Page"/>
    <hyperlink ref="P35" location="'Program Summaries'!A1" display="Program Summaries"/>
    <hyperlink ref="P43" location="'Fuel Impact'!A1" display="Return to Fuel Impacts"/>
  </hyperlinks>
  <pageMargins left="0.7" right="0.7" top="0.75" bottom="0.75" header="0.3" footer="0.3"/>
  <pageSetup scale="67" orientation="landscape" r:id="rId1"/>
  <headerFooter>
    <oddFooter>Page &amp;P of &amp;N</oddFooter>
  </headerFooter>
  <ignoredErrors>
    <ignoredError sqref="C9" numberStoredAsText="1"/>
  </ignoredErrors>
</worksheet>
</file>

<file path=xl/worksheets/sheet21.xml><?xml version="1.0" encoding="utf-8"?>
<worksheet xmlns="http://schemas.openxmlformats.org/spreadsheetml/2006/main" xmlns:r="http://schemas.openxmlformats.org/officeDocument/2006/relationships">
  <sheetPr>
    <tabColor theme="6"/>
    <pageSetUpPr fitToPage="1"/>
  </sheetPr>
  <dimension ref="A1:R34"/>
  <sheetViews>
    <sheetView zoomScale="80" zoomScaleNormal="80" workbookViewId="0">
      <selection activeCell="N16" activeCellId="1" sqref="N14 N16"/>
    </sheetView>
  </sheetViews>
  <sheetFormatPr defaultRowHeight="15"/>
  <cols>
    <col min="1" max="1" width="5.28515625" style="121" customWidth="1"/>
    <col min="2" max="7" width="9.140625" style="121" customWidth="1"/>
    <col min="8" max="8" width="9.140625" style="121"/>
    <col min="9" max="9" width="9.140625" style="122" customWidth="1"/>
    <col min="10" max="10" width="13.42578125" style="122" customWidth="1"/>
    <col min="11" max="11" width="11.42578125" style="122" bestFit="1" customWidth="1"/>
    <col min="12" max="13" width="9.140625" style="122"/>
    <col min="14" max="14" width="14.42578125" style="432" customWidth="1"/>
    <col min="15" max="16" width="9.140625" style="122" customWidth="1"/>
    <col min="17" max="17" width="9.140625" style="122"/>
    <col min="18" max="18" width="9.140625" style="122" customWidth="1"/>
    <col min="19" max="19" width="5.28515625" style="122" customWidth="1"/>
    <col min="20" max="16384" width="9.140625" style="122"/>
  </cols>
  <sheetData>
    <row r="1" spans="1:18" ht="15.75" thickBot="1"/>
    <row r="2" spans="1:18">
      <c r="B2" s="137"/>
      <c r="C2" s="157"/>
      <c r="D2" s="157"/>
      <c r="E2" s="157"/>
      <c r="F2" s="157"/>
      <c r="G2" s="157"/>
      <c r="H2" s="157"/>
      <c r="I2" s="157"/>
      <c r="J2" s="157"/>
      <c r="K2" s="157"/>
      <c r="L2" s="157"/>
      <c r="M2" s="157"/>
      <c r="N2" s="433"/>
      <c r="O2" s="157"/>
      <c r="P2" s="157"/>
      <c r="Q2" s="157"/>
      <c r="R2" s="139"/>
    </row>
    <row r="3" spans="1:18" ht="18.75">
      <c r="A3" s="127"/>
      <c r="B3" s="128" t="s">
        <v>222</v>
      </c>
      <c r="C3" s="129"/>
      <c r="D3" s="129"/>
      <c r="E3" s="129"/>
      <c r="F3" s="129"/>
      <c r="G3" s="129"/>
      <c r="H3" s="129"/>
      <c r="I3" s="129"/>
      <c r="J3" s="129"/>
      <c r="K3" s="129"/>
      <c r="L3" s="129"/>
      <c r="M3" s="129"/>
      <c r="N3" s="129"/>
      <c r="O3" s="129"/>
      <c r="P3" s="129"/>
      <c r="Q3" s="129"/>
      <c r="R3" s="130"/>
    </row>
    <row r="4" spans="1:18" ht="18.75">
      <c r="A4" s="127"/>
      <c r="B4" s="131" t="s">
        <v>431</v>
      </c>
      <c r="C4" s="132"/>
      <c r="D4" s="132"/>
      <c r="E4" s="132"/>
      <c r="F4" s="132"/>
      <c r="G4" s="132"/>
      <c r="H4" s="132"/>
      <c r="I4" s="132"/>
      <c r="J4" s="132"/>
      <c r="K4" s="132"/>
      <c r="L4" s="132"/>
      <c r="M4" s="132"/>
      <c r="N4" s="132"/>
      <c r="O4" s="132"/>
      <c r="P4" s="132"/>
      <c r="Q4" s="132"/>
      <c r="R4" s="133"/>
    </row>
    <row r="5" spans="1:18" ht="15.75">
      <c r="B5" s="131" t="s">
        <v>206</v>
      </c>
      <c r="C5" s="132"/>
      <c r="D5" s="132"/>
      <c r="E5" s="132"/>
      <c r="F5" s="132"/>
      <c r="G5" s="132"/>
      <c r="H5" s="132"/>
      <c r="I5" s="132"/>
      <c r="J5" s="132"/>
      <c r="K5" s="132"/>
      <c r="L5" s="132"/>
      <c r="M5" s="132"/>
      <c r="N5" s="132"/>
      <c r="O5" s="132"/>
      <c r="P5" s="132"/>
      <c r="Q5" s="132"/>
      <c r="R5" s="133"/>
    </row>
    <row r="6" spans="1:18" ht="15.75" customHeight="1" thickBot="1">
      <c r="B6" s="134" t="s">
        <v>429</v>
      </c>
      <c r="C6" s="135"/>
      <c r="D6" s="135"/>
      <c r="E6" s="135"/>
      <c r="F6" s="135"/>
      <c r="G6" s="135"/>
      <c r="H6" s="135"/>
      <c r="I6" s="135"/>
      <c r="J6" s="135"/>
      <c r="K6" s="135"/>
      <c r="L6" s="135"/>
      <c r="M6" s="135"/>
      <c r="N6" s="135"/>
      <c r="O6" s="135"/>
      <c r="P6" s="135"/>
      <c r="Q6" s="135"/>
      <c r="R6" s="136"/>
    </row>
    <row r="7" spans="1:18" ht="15.75" thickBot="1"/>
    <row r="8" spans="1:18">
      <c r="B8" s="137"/>
      <c r="C8" s="157"/>
      <c r="D8" s="157"/>
      <c r="E8" s="157"/>
      <c r="F8" s="157"/>
      <c r="G8" s="157"/>
      <c r="H8" s="157"/>
      <c r="I8" s="157"/>
      <c r="J8" s="157"/>
      <c r="K8" s="157"/>
      <c r="L8" s="157"/>
      <c r="M8" s="157"/>
      <c r="N8" s="433"/>
      <c r="O8" s="157"/>
      <c r="P8" s="157"/>
      <c r="Q8" s="157"/>
      <c r="R8" s="139"/>
    </row>
    <row r="9" spans="1:18">
      <c r="B9" s="140"/>
      <c r="C9" s="13"/>
      <c r="D9" s="13"/>
      <c r="E9" s="13"/>
      <c r="F9" s="13"/>
      <c r="G9" s="13"/>
      <c r="H9" s="13"/>
      <c r="I9" s="13"/>
      <c r="J9" s="13"/>
      <c r="K9" s="13"/>
      <c r="L9" s="13"/>
      <c r="M9" s="13"/>
      <c r="N9" s="434"/>
      <c r="O9" s="13"/>
      <c r="P9" s="13"/>
      <c r="Q9" s="13"/>
      <c r="R9" s="22"/>
    </row>
    <row r="10" spans="1:18">
      <c r="B10" s="140"/>
      <c r="C10" s="71" t="s">
        <v>48</v>
      </c>
      <c r="D10" s="18" t="s">
        <v>55</v>
      </c>
      <c r="E10" s="13"/>
      <c r="F10" s="13"/>
      <c r="G10" s="13"/>
      <c r="H10" s="13"/>
      <c r="I10" s="13"/>
      <c r="J10" s="13"/>
      <c r="K10" s="435" t="s">
        <v>56</v>
      </c>
      <c r="L10" s="13"/>
      <c r="M10" s="13"/>
      <c r="N10" s="434"/>
      <c r="O10" s="13"/>
      <c r="P10" s="13"/>
      <c r="Q10" s="13"/>
      <c r="R10" s="22"/>
    </row>
    <row r="11" spans="1:18">
      <c r="B11" s="140"/>
      <c r="C11" s="71"/>
      <c r="D11" s="18"/>
      <c r="E11" s="13"/>
      <c r="F11" s="13"/>
      <c r="G11" s="13"/>
      <c r="H11" s="13"/>
      <c r="I11" s="13"/>
      <c r="J11" s="13"/>
      <c r="K11" s="13"/>
      <c r="L11" s="13"/>
      <c r="M11" s="13"/>
      <c r="N11" s="434"/>
      <c r="O11" s="13"/>
      <c r="P11" s="13"/>
      <c r="Q11" s="13"/>
      <c r="R11" s="22"/>
    </row>
    <row r="12" spans="1:18">
      <c r="B12" s="140"/>
      <c r="C12" s="71" t="s">
        <v>33</v>
      </c>
      <c r="D12" s="18" t="s">
        <v>57</v>
      </c>
      <c r="E12" s="13"/>
      <c r="F12" s="13"/>
      <c r="G12" s="13"/>
      <c r="H12" s="13"/>
      <c r="I12" s="13"/>
      <c r="J12" s="13"/>
      <c r="K12" s="13"/>
      <c r="L12" s="13"/>
      <c r="M12" s="13"/>
      <c r="N12" s="434"/>
      <c r="O12" s="13"/>
      <c r="P12" s="13"/>
      <c r="Q12" s="13"/>
      <c r="R12" s="22"/>
    </row>
    <row r="13" spans="1:18" ht="15.75" thickBot="1">
      <c r="B13" s="140"/>
      <c r="C13" s="71"/>
      <c r="D13" s="18"/>
      <c r="E13" s="13"/>
      <c r="F13" s="13"/>
      <c r="G13" s="13"/>
      <c r="H13" s="13"/>
      <c r="I13" s="13"/>
      <c r="J13" s="13"/>
      <c r="K13" s="13"/>
      <c r="L13" s="13"/>
      <c r="M13" s="13"/>
      <c r="N13" s="434"/>
      <c r="O13" s="13"/>
      <c r="P13" s="13"/>
      <c r="Q13" s="13"/>
      <c r="R13" s="22"/>
    </row>
    <row r="14" spans="1:18" ht="18.75" thickBot="1">
      <c r="B14" s="140"/>
      <c r="C14" s="71"/>
      <c r="D14" s="18"/>
      <c r="E14" s="13" t="s">
        <v>385</v>
      </c>
      <c r="F14" s="13"/>
      <c r="G14" s="13"/>
      <c r="H14" s="13"/>
      <c r="I14" s="13"/>
      <c r="J14" s="13"/>
      <c r="K14" s="13"/>
      <c r="L14" s="13"/>
      <c r="M14" s="13"/>
      <c r="N14" s="401"/>
      <c r="O14" s="13"/>
      <c r="P14" s="13"/>
      <c r="Q14" s="13"/>
      <c r="R14" s="22"/>
    </row>
    <row r="15" spans="1:18" ht="15.75" thickBot="1">
      <c r="B15" s="140"/>
      <c r="C15" s="71"/>
      <c r="D15" s="18"/>
      <c r="E15" s="13"/>
      <c r="F15" s="13"/>
      <c r="G15" s="13"/>
      <c r="H15" s="13"/>
      <c r="I15" s="13"/>
      <c r="J15" s="13"/>
      <c r="K15" s="13"/>
      <c r="L15" s="13"/>
      <c r="M15" s="13"/>
      <c r="N15" s="7"/>
      <c r="O15" s="13"/>
      <c r="P15" s="13"/>
      <c r="Q15" s="13"/>
      <c r="R15" s="22"/>
    </row>
    <row r="16" spans="1:18" ht="18.75" thickBot="1">
      <c r="B16" s="140"/>
      <c r="C16" s="71"/>
      <c r="D16" s="18"/>
      <c r="E16" s="13" t="s">
        <v>386</v>
      </c>
      <c r="F16" s="13"/>
      <c r="G16" s="13"/>
      <c r="H16" s="13"/>
      <c r="I16" s="13"/>
      <c r="J16" s="13"/>
      <c r="K16" s="13"/>
      <c r="L16" s="13"/>
      <c r="M16" s="13"/>
      <c r="N16" s="401"/>
      <c r="O16" s="13"/>
      <c r="P16" s="13"/>
      <c r="Q16" s="13"/>
      <c r="R16" s="22"/>
    </row>
    <row r="17" spans="2:18" ht="15.75" thickBot="1">
      <c r="B17" s="140"/>
      <c r="C17" s="71"/>
      <c r="D17" s="18"/>
      <c r="E17" s="13"/>
      <c r="F17" s="13"/>
      <c r="G17" s="13"/>
      <c r="H17" s="13"/>
      <c r="I17" s="13"/>
      <c r="J17" s="13"/>
      <c r="K17" s="13"/>
      <c r="L17" s="13"/>
      <c r="M17" s="13"/>
      <c r="N17" s="7"/>
      <c r="O17" s="13"/>
      <c r="P17" s="13"/>
      <c r="Q17" s="13"/>
      <c r="R17" s="22"/>
    </row>
    <row r="18" spans="2:18" ht="18.75" thickBot="1">
      <c r="B18" s="140"/>
      <c r="C18" s="71"/>
      <c r="D18" s="18"/>
      <c r="E18" s="13" t="s">
        <v>387</v>
      </c>
      <c r="F18" s="13"/>
      <c r="G18" s="13"/>
      <c r="H18" s="13"/>
      <c r="I18" s="13"/>
      <c r="J18" s="13"/>
      <c r="K18" s="13"/>
      <c r="L18" s="13"/>
      <c r="M18" s="13"/>
      <c r="N18" s="109">
        <f>N16-N14</f>
        <v>0</v>
      </c>
      <c r="O18" s="13"/>
      <c r="P18" s="13"/>
      <c r="Q18" s="13"/>
      <c r="R18" s="22"/>
    </row>
    <row r="19" spans="2:18">
      <c r="B19" s="140"/>
      <c r="C19" s="71"/>
      <c r="D19" s="18"/>
      <c r="E19" s="13"/>
      <c r="F19" s="13"/>
      <c r="G19" s="13"/>
      <c r="H19" s="13"/>
      <c r="I19" s="13"/>
      <c r="J19" s="13"/>
      <c r="K19" s="13"/>
      <c r="L19" s="13"/>
      <c r="M19" s="13"/>
      <c r="N19" s="434"/>
      <c r="O19" s="13"/>
      <c r="P19" s="13"/>
      <c r="Q19" s="13"/>
      <c r="R19" s="22"/>
    </row>
    <row r="20" spans="2:18">
      <c r="B20" s="140"/>
      <c r="C20" s="142" t="s">
        <v>394</v>
      </c>
      <c r="D20" s="142"/>
      <c r="E20" s="142"/>
      <c r="F20" s="142"/>
      <c r="G20" s="142"/>
      <c r="H20" s="142"/>
      <c r="I20" s="142"/>
      <c r="J20" s="142"/>
      <c r="K20" s="142"/>
      <c r="L20" s="142"/>
      <c r="M20" s="142"/>
      <c r="N20" s="142"/>
      <c r="O20" s="142"/>
      <c r="P20" s="142"/>
      <c r="Q20" s="142"/>
      <c r="R20" s="22"/>
    </row>
    <row r="21" spans="2:18">
      <c r="B21" s="140"/>
      <c r="C21" s="142"/>
      <c r="D21" s="142"/>
      <c r="E21" s="142"/>
      <c r="F21" s="142"/>
      <c r="G21" s="142"/>
      <c r="H21" s="142"/>
      <c r="I21" s="142"/>
      <c r="J21" s="142"/>
      <c r="K21" s="142"/>
      <c r="L21" s="142"/>
      <c r="M21" s="142"/>
      <c r="N21" s="142"/>
      <c r="O21" s="142"/>
      <c r="P21" s="142"/>
      <c r="Q21" s="142"/>
      <c r="R21" s="22"/>
    </row>
    <row r="22" spans="2:18">
      <c r="B22" s="140"/>
      <c r="C22" s="142"/>
      <c r="D22" s="142"/>
      <c r="E22" s="142"/>
      <c r="F22" s="142"/>
      <c r="G22" s="142"/>
      <c r="H22" s="142"/>
      <c r="I22" s="142"/>
      <c r="J22" s="142"/>
      <c r="K22" s="142"/>
      <c r="L22" s="142"/>
      <c r="M22" s="142"/>
      <c r="N22" s="142"/>
      <c r="O22" s="142"/>
      <c r="P22" s="142"/>
      <c r="Q22" s="142"/>
      <c r="R22" s="22"/>
    </row>
    <row r="23" spans="2:18">
      <c r="B23" s="140"/>
      <c r="C23" s="71"/>
      <c r="D23" s="18"/>
      <c r="E23" s="13"/>
      <c r="F23" s="13"/>
      <c r="G23" s="13"/>
      <c r="H23" s="13"/>
      <c r="I23" s="13"/>
      <c r="J23" s="13"/>
      <c r="K23" s="13"/>
      <c r="L23" s="13"/>
      <c r="M23" s="13"/>
      <c r="N23" s="434"/>
      <c r="O23" s="13"/>
      <c r="P23" s="13"/>
      <c r="Q23" s="13"/>
      <c r="R23" s="22"/>
    </row>
    <row r="24" spans="2:18">
      <c r="B24" s="140"/>
      <c r="C24" s="71"/>
      <c r="D24" s="18"/>
      <c r="E24" s="13"/>
      <c r="F24" s="13"/>
      <c r="G24" s="13"/>
      <c r="H24" s="13"/>
      <c r="I24" s="13"/>
      <c r="J24" s="13"/>
      <c r="K24" s="13"/>
      <c r="L24" s="13"/>
      <c r="M24" s="13"/>
      <c r="N24" s="434"/>
      <c r="O24" s="13"/>
      <c r="P24" s="13"/>
      <c r="Q24" s="13"/>
      <c r="R24" s="22"/>
    </row>
    <row r="25" spans="2:18">
      <c r="B25" s="140"/>
      <c r="C25" s="71"/>
      <c r="D25" s="18"/>
      <c r="E25" s="13"/>
      <c r="F25" s="13"/>
      <c r="G25" s="13"/>
      <c r="H25" s="13"/>
      <c r="I25" s="13"/>
      <c r="J25" s="13"/>
      <c r="K25" s="13"/>
      <c r="L25" s="13"/>
      <c r="M25" s="13"/>
      <c r="N25" s="434"/>
      <c r="O25" s="13"/>
      <c r="P25" s="13"/>
      <c r="Q25" s="13"/>
      <c r="R25" s="22"/>
    </row>
    <row r="26" spans="2:18">
      <c r="B26" s="140"/>
      <c r="C26" s="71"/>
      <c r="D26" s="18"/>
      <c r="E26" s="13"/>
      <c r="F26" s="13"/>
      <c r="G26" s="13"/>
      <c r="H26" s="13"/>
      <c r="I26" s="13"/>
      <c r="J26" s="13"/>
      <c r="K26" s="13"/>
      <c r="L26" s="13"/>
      <c r="M26" s="13"/>
      <c r="N26" s="434"/>
      <c r="O26" s="13"/>
      <c r="P26" s="13"/>
      <c r="Q26" s="13"/>
      <c r="R26" s="22"/>
    </row>
    <row r="27" spans="2:18">
      <c r="B27" s="140"/>
      <c r="C27" s="71"/>
      <c r="D27" s="18"/>
      <c r="E27" s="13"/>
      <c r="F27" s="13"/>
      <c r="G27" s="13"/>
      <c r="H27" s="13"/>
      <c r="I27" s="13"/>
      <c r="J27" s="13"/>
      <c r="K27" s="13"/>
      <c r="L27" s="13"/>
      <c r="M27" s="13"/>
      <c r="N27" s="434"/>
      <c r="O27" s="13"/>
      <c r="P27" s="13"/>
      <c r="Q27" s="13"/>
      <c r="R27" s="22"/>
    </row>
    <row r="28" spans="2:18">
      <c r="B28" s="140"/>
      <c r="C28" s="71"/>
      <c r="D28" s="18"/>
      <c r="E28" s="13"/>
      <c r="F28" s="13"/>
      <c r="G28" s="13"/>
      <c r="H28" s="13"/>
      <c r="I28" s="13"/>
      <c r="J28" s="13"/>
      <c r="K28" s="13"/>
      <c r="L28" s="13"/>
      <c r="M28" s="13"/>
      <c r="N28" s="434"/>
      <c r="O28" s="13"/>
      <c r="P28" s="13"/>
      <c r="Q28" s="13"/>
      <c r="R28" s="22"/>
    </row>
    <row r="29" spans="2:18">
      <c r="B29" s="140"/>
      <c r="C29" s="71"/>
      <c r="D29" s="18"/>
      <c r="E29" s="13"/>
      <c r="F29" s="13"/>
      <c r="G29" s="13"/>
      <c r="H29" s="13"/>
      <c r="I29" s="13"/>
      <c r="J29" s="13"/>
      <c r="K29" s="13"/>
      <c r="L29" s="13"/>
      <c r="M29" s="13"/>
      <c r="N29" s="434"/>
      <c r="O29" s="13"/>
      <c r="P29" s="13"/>
      <c r="Q29" s="13"/>
      <c r="R29" s="22"/>
    </row>
    <row r="30" spans="2:18">
      <c r="B30" s="140"/>
      <c r="C30" s="71"/>
      <c r="D30" s="18"/>
      <c r="E30" s="13"/>
      <c r="F30" s="13"/>
      <c r="G30" s="13"/>
      <c r="H30" s="13"/>
      <c r="I30" s="13"/>
      <c r="J30" s="13"/>
      <c r="K30" s="13"/>
      <c r="L30" s="13"/>
      <c r="M30" s="13"/>
      <c r="N30" s="434"/>
      <c r="O30" s="13"/>
      <c r="P30" s="13"/>
      <c r="Q30" s="13"/>
      <c r="R30" s="22"/>
    </row>
    <row r="31" spans="2:18">
      <c r="B31" s="140"/>
      <c r="C31" s="71"/>
      <c r="D31" s="18"/>
      <c r="E31" s="13"/>
      <c r="F31" s="13"/>
      <c r="G31" s="13"/>
      <c r="H31" s="13"/>
      <c r="I31" s="13"/>
      <c r="J31" s="13"/>
      <c r="K31" s="13"/>
      <c r="L31" s="13"/>
      <c r="M31" s="13"/>
      <c r="N31" s="434"/>
      <c r="O31" s="13"/>
      <c r="P31" s="13"/>
      <c r="Q31" s="13"/>
      <c r="R31" s="22"/>
    </row>
    <row r="32" spans="2:18">
      <c r="B32" s="140"/>
      <c r="C32" s="13"/>
      <c r="D32" s="13"/>
      <c r="E32" s="13"/>
      <c r="F32" s="13"/>
      <c r="G32" s="13"/>
      <c r="H32" s="13"/>
      <c r="I32" s="13"/>
      <c r="J32" s="42" t="s">
        <v>22</v>
      </c>
      <c r="K32" s="42"/>
      <c r="L32" s="43"/>
      <c r="M32" s="13"/>
      <c r="N32" s="434"/>
      <c r="O32" s="13"/>
      <c r="P32" s="13"/>
      <c r="Q32" s="13"/>
      <c r="R32" s="22"/>
    </row>
    <row r="33" spans="2:18">
      <c r="B33" s="140"/>
      <c r="C33" s="13"/>
      <c r="D33" s="13"/>
      <c r="E33" s="13"/>
      <c r="F33" s="13"/>
      <c r="G33" s="13"/>
      <c r="H33" s="13"/>
      <c r="I33" s="13"/>
      <c r="J33" s="161" t="s">
        <v>15</v>
      </c>
      <c r="K33" s="161"/>
      <c r="L33" s="43"/>
      <c r="M33" s="13"/>
      <c r="N33" s="434"/>
      <c r="O33" s="13"/>
      <c r="P33" s="241"/>
      <c r="Q33" s="241" t="s">
        <v>14</v>
      </c>
      <c r="R33" s="22"/>
    </row>
    <row r="34" spans="2:18" ht="15.75" thickBot="1">
      <c r="B34" s="154"/>
      <c r="C34" s="155"/>
      <c r="D34" s="155"/>
      <c r="E34" s="155"/>
      <c r="F34" s="155"/>
      <c r="G34" s="155"/>
      <c r="H34" s="155"/>
      <c r="I34" s="155"/>
      <c r="J34" s="155"/>
      <c r="K34" s="155"/>
      <c r="L34" s="155"/>
      <c r="M34" s="155"/>
      <c r="N34" s="436"/>
      <c r="O34" s="155"/>
      <c r="P34" s="155"/>
      <c r="Q34" s="155"/>
      <c r="R34" s="156"/>
    </row>
  </sheetData>
  <sheetProtection password="C4A2" sheet="1" objects="1" scenarios="1"/>
  <mergeCells count="5">
    <mergeCell ref="B3:R3"/>
    <mergeCell ref="B4:R4"/>
    <mergeCell ref="B5:R5"/>
    <mergeCell ref="C20:Q22"/>
    <mergeCell ref="B6:R6"/>
  </mergeCells>
  <hyperlinks>
    <hyperlink ref="K10" r:id="rId1"/>
    <hyperlink ref="J33" location="Summary!A1" display="Next Page"/>
    <hyperlink ref="Q33" location="'Other Financial Impacts'!A1" display="Previous Page"/>
  </hyperlinks>
  <pageMargins left="0.7" right="0.7" top="0.75" bottom="0.75" header="0.3" footer="0.3"/>
  <pageSetup scale="70" orientation="landscape" r:id="rId2"/>
  <headerFooter>
    <oddFooter>Page &amp;P of &amp;N</oddFooter>
  </headerFooter>
  <ignoredErrors>
    <ignoredError sqref="C10 C12" numberStoredAsText="1"/>
  </ignoredErrors>
</worksheet>
</file>

<file path=xl/worksheets/sheet22.xml><?xml version="1.0" encoding="utf-8"?>
<worksheet xmlns="http://schemas.openxmlformats.org/spreadsheetml/2006/main" xmlns:r="http://schemas.openxmlformats.org/officeDocument/2006/relationships">
  <sheetPr>
    <tabColor theme="6"/>
    <pageSetUpPr fitToPage="1"/>
  </sheetPr>
  <dimension ref="A1:R50"/>
  <sheetViews>
    <sheetView topLeftCell="A2" zoomScaleNormal="100" workbookViewId="0">
      <selection activeCell="A2" sqref="A1:XFD1048576"/>
    </sheetView>
  </sheetViews>
  <sheetFormatPr defaultRowHeight="15"/>
  <cols>
    <col min="1" max="1" width="5.28515625" style="121" customWidth="1"/>
    <col min="2" max="7" width="9.140625" style="121" customWidth="1"/>
    <col min="8" max="8" width="9.140625" style="121"/>
    <col min="9" max="9" width="9.140625" style="122" customWidth="1"/>
    <col min="10" max="10" width="9.140625" style="122"/>
    <col min="11" max="11" width="11.42578125" style="122" bestFit="1" customWidth="1"/>
    <col min="12" max="12" width="9.42578125" style="122" bestFit="1" customWidth="1"/>
    <col min="13" max="13" width="9.140625" style="122"/>
    <col min="14" max="14" width="19.5703125" style="122" customWidth="1"/>
    <col min="15" max="16" width="9.140625" style="122" customWidth="1"/>
    <col min="17" max="17" width="9.140625" style="122"/>
    <col min="18" max="18" width="9.140625" style="122" customWidth="1"/>
    <col min="19" max="19" width="5.28515625" style="122" customWidth="1"/>
    <col min="20" max="21" width="10.140625" style="122" bestFit="1" customWidth="1"/>
    <col min="22" max="16384" width="9.140625" style="122"/>
  </cols>
  <sheetData>
    <row r="1" spans="1:18" s="122" customFormat="1" ht="15.75" thickBot="1">
      <c r="A1" s="121"/>
      <c r="B1" s="121"/>
      <c r="C1" s="121"/>
      <c r="D1" s="121"/>
      <c r="E1" s="121"/>
      <c r="F1" s="121"/>
      <c r="G1" s="121"/>
      <c r="H1" s="121"/>
    </row>
    <row r="2" spans="1:18" s="122" customFormat="1">
      <c r="A2" s="121"/>
      <c r="B2" s="212"/>
      <c r="C2" s="138"/>
      <c r="D2" s="138"/>
      <c r="E2" s="138"/>
      <c r="F2" s="138"/>
      <c r="G2" s="138"/>
      <c r="H2" s="138"/>
      <c r="I2" s="138"/>
      <c r="J2" s="138"/>
      <c r="K2" s="138"/>
      <c r="L2" s="138"/>
      <c r="M2" s="138"/>
      <c r="N2" s="138"/>
      <c r="O2" s="138"/>
      <c r="P2" s="138"/>
      <c r="Q2" s="138"/>
      <c r="R2" s="213"/>
    </row>
    <row r="3" spans="1:18" s="122" customFormat="1" ht="18.75">
      <c r="A3" s="127"/>
      <c r="B3" s="128" t="s">
        <v>382</v>
      </c>
      <c r="C3" s="129"/>
      <c r="D3" s="129"/>
      <c r="E3" s="129"/>
      <c r="F3" s="129"/>
      <c r="G3" s="129"/>
      <c r="H3" s="129"/>
      <c r="I3" s="129"/>
      <c r="J3" s="129"/>
      <c r="K3" s="129"/>
      <c r="L3" s="129"/>
      <c r="M3" s="129"/>
      <c r="N3" s="129"/>
      <c r="O3" s="129"/>
      <c r="P3" s="129"/>
      <c r="Q3" s="129"/>
      <c r="R3" s="130"/>
    </row>
    <row r="4" spans="1:18" s="122" customFormat="1" ht="18.75">
      <c r="A4" s="127"/>
      <c r="B4" s="131" t="s">
        <v>431</v>
      </c>
      <c r="C4" s="132"/>
      <c r="D4" s="132"/>
      <c r="E4" s="132"/>
      <c r="F4" s="132"/>
      <c r="G4" s="132"/>
      <c r="H4" s="132"/>
      <c r="I4" s="132"/>
      <c r="J4" s="132"/>
      <c r="K4" s="132"/>
      <c r="L4" s="132"/>
      <c r="M4" s="132"/>
      <c r="N4" s="132"/>
      <c r="O4" s="132"/>
      <c r="P4" s="132"/>
      <c r="Q4" s="132"/>
      <c r="R4" s="133"/>
    </row>
    <row r="5" spans="1:18" s="122" customFormat="1" ht="15.75">
      <c r="A5" s="121"/>
      <c r="B5" s="131" t="s">
        <v>206</v>
      </c>
      <c r="C5" s="132"/>
      <c r="D5" s="132"/>
      <c r="E5" s="132"/>
      <c r="F5" s="132"/>
      <c r="G5" s="132"/>
      <c r="H5" s="132"/>
      <c r="I5" s="132"/>
      <c r="J5" s="132"/>
      <c r="K5" s="132"/>
      <c r="L5" s="132"/>
      <c r="M5" s="132"/>
      <c r="N5" s="132"/>
      <c r="O5" s="132"/>
      <c r="P5" s="132"/>
      <c r="Q5" s="132"/>
      <c r="R5" s="133"/>
    </row>
    <row r="6" spans="1:18" s="122" customFormat="1" ht="15.75" customHeight="1" thickBot="1">
      <c r="A6" s="121"/>
      <c r="B6" s="134" t="s">
        <v>429</v>
      </c>
      <c r="C6" s="135"/>
      <c r="D6" s="135"/>
      <c r="E6" s="135"/>
      <c r="F6" s="135"/>
      <c r="G6" s="135"/>
      <c r="H6" s="135"/>
      <c r="I6" s="135"/>
      <c r="J6" s="135"/>
      <c r="K6" s="135"/>
      <c r="L6" s="135"/>
      <c r="M6" s="135"/>
      <c r="N6" s="135"/>
      <c r="O6" s="135"/>
      <c r="P6" s="135"/>
      <c r="Q6" s="135"/>
      <c r="R6" s="136"/>
    </row>
    <row r="7" spans="1:18" s="122" customFormat="1" ht="15.75" thickBot="1">
      <c r="A7" s="121"/>
      <c r="B7" s="255"/>
      <c r="C7" s="255"/>
      <c r="D7" s="255"/>
      <c r="E7" s="255"/>
      <c r="F7" s="255"/>
      <c r="G7" s="255"/>
      <c r="H7" s="255"/>
      <c r="I7" s="220"/>
      <c r="J7" s="220"/>
      <c r="K7" s="220"/>
      <c r="L7" s="220"/>
      <c r="M7" s="220"/>
      <c r="N7" s="220"/>
      <c r="O7" s="220"/>
      <c r="P7" s="220"/>
      <c r="Q7" s="220"/>
      <c r="R7" s="220"/>
    </row>
    <row r="8" spans="1:18" s="122" customFormat="1">
      <c r="A8" s="121"/>
      <c r="B8" s="212"/>
      <c r="C8" s="138"/>
      <c r="D8" s="138"/>
      <c r="E8" s="138"/>
      <c r="F8" s="138"/>
      <c r="G8" s="138"/>
      <c r="H8" s="138"/>
      <c r="I8" s="138"/>
      <c r="J8" s="138"/>
      <c r="K8" s="138"/>
      <c r="L8" s="138"/>
      <c r="M8" s="138"/>
      <c r="N8" s="138"/>
      <c r="O8" s="138"/>
      <c r="P8" s="138"/>
      <c r="Q8" s="138"/>
      <c r="R8" s="213"/>
    </row>
    <row r="9" spans="1:18" s="122" customFormat="1">
      <c r="A9" s="121"/>
      <c r="B9" s="214"/>
      <c r="C9" s="71" t="s">
        <v>48</v>
      </c>
      <c r="D9" s="18" t="s">
        <v>223</v>
      </c>
      <c r="E9" s="13"/>
      <c r="F9" s="13"/>
      <c r="G9" s="13"/>
      <c r="H9" s="13"/>
      <c r="I9" s="13"/>
      <c r="J9" s="13"/>
      <c r="K9" s="65"/>
      <c r="L9" s="13"/>
      <c r="M9" s="13"/>
      <c r="N9" s="13"/>
      <c r="O9" s="13"/>
      <c r="P9" s="13"/>
      <c r="Q9" s="13"/>
      <c r="R9" s="22"/>
    </row>
    <row r="10" spans="1:18" s="122" customFormat="1" ht="6" customHeight="1" thickBot="1">
      <c r="A10" s="121"/>
      <c r="B10" s="214"/>
      <c r="C10" s="71"/>
      <c r="D10" s="18"/>
      <c r="E10" s="13"/>
      <c r="F10" s="13"/>
      <c r="G10" s="13"/>
      <c r="H10" s="13"/>
      <c r="I10" s="13"/>
      <c r="J10" s="13"/>
      <c r="K10" s="13"/>
      <c r="L10" s="13"/>
      <c r="M10" s="13"/>
      <c r="N10" s="13"/>
      <c r="O10" s="13"/>
      <c r="P10" s="13"/>
      <c r="Q10" s="13"/>
      <c r="R10" s="22"/>
    </row>
    <row r="11" spans="1:18" s="122" customFormat="1" ht="15.75" thickBot="1">
      <c r="A11" s="121"/>
      <c r="B11" s="214"/>
      <c r="C11" s="71"/>
      <c r="D11" s="18" t="s">
        <v>257</v>
      </c>
      <c r="E11" s="13"/>
      <c r="F11" s="13"/>
      <c r="G11" s="13"/>
      <c r="H11" s="13"/>
      <c r="I11" s="13"/>
      <c r="J11" s="13"/>
      <c r="K11" s="13"/>
      <c r="L11" s="13"/>
      <c r="M11" s="13"/>
      <c r="N11" s="66">
        <f>'Community Overiew'!O10</f>
        <v>0</v>
      </c>
      <c r="O11" s="13"/>
      <c r="P11" s="13"/>
      <c r="Q11" s="13"/>
      <c r="R11" s="22"/>
    </row>
    <row r="12" spans="1:18" s="122" customFormat="1" ht="6" customHeight="1" thickBot="1">
      <c r="A12" s="121"/>
      <c r="B12" s="214"/>
      <c r="C12" s="71"/>
      <c r="D12" s="18"/>
      <c r="E12" s="13"/>
      <c r="F12" s="13"/>
      <c r="G12" s="13"/>
      <c r="H12" s="13"/>
      <c r="I12" s="13"/>
      <c r="J12" s="13"/>
      <c r="K12" s="13"/>
      <c r="L12" s="13"/>
      <c r="M12" s="13"/>
      <c r="N12" s="7"/>
      <c r="O12" s="13"/>
      <c r="P12" s="13"/>
      <c r="Q12" s="13"/>
      <c r="R12" s="22"/>
    </row>
    <row r="13" spans="1:18" s="122" customFormat="1" ht="15.75" thickBot="1">
      <c r="A13" s="121"/>
      <c r="B13" s="214"/>
      <c r="C13" s="71"/>
      <c r="D13" s="18" t="s">
        <v>258</v>
      </c>
      <c r="E13" s="13"/>
      <c r="F13" s="13"/>
      <c r="G13" s="13"/>
      <c r="H13" s="13"/>
      <c r="I13" s="13"/>
      <c r="J13" s="13"/>
      <c r="K13" s="13"/>
      <c r="L13" s="13"/>
      <c r="M13" s="13"/>
      <c r="N13" s="66">
        <f>'Community Overiew'!O12</f>
        <v>0</v>
      </c>
      <c r="O13" s="13"/>
      <c r="P13" s="13"/>
      <c r="Q13" s="13"/>
      <c r="R13" s="22"/>
    </row>
    <row r="14" spans="1:18" s="122" customFormat="1" ht="6" customHeight="1" thickBot="1">
      <c r="A14" s="121"/>
      <c r="B14" s="214"/>
      <c r="C14" s="71"/>
      <c r="D14" s="18"/>
      <c r="E14" s="13"/>
      <c r="F14" s="13"/>
      <c r="G14" s="13"/>
      <c r="H14" s="13"/>
      <c r="I14" s="13"/>
      <c r="J14" s="13"/>
      <c r="K14" s="13"/>
      <c r="L14" s="13"/>
      <c r="M14" s="13"/>
      <c r="N14" s="7"/>
      <c r="O14" s="13"/>
      <c r="P14" s="13"/>
      <c r="Q14" s="13"/>
      <c r="R14" s="22"/>
    </row>
    <row r="15" spans="1:18" s="122" customFormat="1" ht="15.75" thickBot="1">
      <c r="A15" s="121"/>
      <c r="B15" s="214"/>
      <c r="C15" s="71"/>
      <c r="D15" s="18" t="s">
        <v>259</v>
      </c>
      <c r="E15" s="13"/>
      <c r="F15" s="13"/>
      <c r="G15" s="13"/>
      <c r="H15" s="13"/>
      <c r="I15" s="13"/>
      <c r="J15" s="13"/>
      <c r="K15" s="13"/>
      <c r="L15" s="13"/>
      <c r="M15" s="13"/>
      <c r="N15" s="67" t="e">
        <f>N13/N11</f>
        <v>#DIV/0!</v>
      </c>
      <c r="O15" s="13"/>
      <c r="P15" s="13"/>
      <c r="Q15" s="13"/>
      <c r="R15" s="22"/>
    </row>
    <row r="16" spans="1:18" s="122" customFormat="1" ht="6" customHeight="1" thickBot="1">
      <c r="A16" s="121"/>
      <c r="B16" s="214"/>
      <c r="C16" s="71"/>
      <c r="D16" s="18"/>
      <c r="E16" s="13"/>
      <c r="F16" s="13"/>
      <c r="G16" s="13"/>
      <c r="H16" s="13"/>
      <c r="I16" s="13"/>
      <c r="J16" s="13"/>
      <c r="K16" s="13"/>
      <c r="L16" s="13"/>
      <c r="M16" s="13"/>
      <c r="N16" s="13"/>
      <c r="O16" s="13"/>
      <c r="P16" s="13"/>
      <c r="Q16" s="13"/>
      <c r="R16" s="22"/>
    </row>
    <row r="17" spans="2:18" s="122" customFormat="1" ht="15.75" thickBot="1">
      <c r="B17" s="214"/>
      <c r="C17" s="71" t="s">
        <v>39</v>
      </c>
      <c r="D17" s="18" t="s">
        <v>204</v>
      </c>
      <c r="E17" s="13"/>
      <c r="F17" s="13"/>
      <c r="G17" s="13"/>
      <c r="H17" s="13"/>
      <c r="I17" s="13"/>
      <c r="J17" s="13"/>
      <c r="K17" s="68"/>
      <c r="L17" s="69"/>
      <c r="M17" s="69"/>
      <c r="N17" s="70">
        <f>'Curbside Frequency'!N10</f>
        <v>0</v>
      </c>
      <c r="O17" s="13"/>
      <c r="P17" s="13"/>
      <c r="Q17" s="13"/>
      <c r="R17" s="22"/>
    </row>
    <row r="18" spans="2:18" s="122" customFormat="1" ht="6" customHeight="1" thickBot="1">
      <c r="B18" s="214"/>
      <c r="C18" s="71"/>
      <c r="D18" s="18"/>
      <c r="E18" s="13"/>
      <c r="F18" s="13"/>
      <c r="G18" s="13"/>
      <c r="H18" s="13"/>
      <c r="I18" s="13"/>
      <c r="J18" s="13"/>
      <c r="K18" s="13"/>
      <c r="L18" s="13"/>
      <c r="M18" s="13"/>
      <c r="N18" s="12"/>
      <c r="O18" s="13"/>
      <c r="P18" s="13"/>
      <c r="Q18" s="13"/>
      <c r="R18" s="22"/>
    </row>
    <row r="19" spans="2:18" s="122" customFormat="1" ht="15.75" thickBot="1">
      <c r="B19" s="214"/>
      <c r="C19" s="71" t="s">
        <v>39</v>
      </c>
      <c r="D19" s="18" t="s">
        <v>66</v>
      </c>
      <c r="E19" s="13"/>
      <c r="F19" s="13"/>
      <c r="G19" s="13"/>
      <c r="H19" s="13"/>
      <c r="I19" s="13"/>
      <c r="J19" s="13"/>
      <c r="K19" s="68"/>
      <c r="L19" s="69"/>
      <c r="M19" s="69"/>
      <c r="N19" s="70">
        <f>'Curbside Frequency'!N14</f>
        <v>0</v>
      </c>
      <c r="O19" s="13"/>
      <c r="P19" s="13"/>
      <c r="Q19" s="13"/>
      <c r="R19" s="22"/>
    </row>
    <row r="20" spans="2:18" s="122" customFormat="1" ht="6" customHeight="1" thickBot="1">
      <c r="B20" s="214"/>
      <c r="C20" s="71"/>
      <c r="D20" s="18"/>
      <c r="E20" s="13"/>
      <c r="F20" s="13"/>
      <c r="G20" s="13"/>
      <c r="H20" s="13"/>
      <c r="I20" s="13"/>
      <c r="J20" s="13"/>
      <c r="K20" s="13"/>
      <c r="L20" s="13"/>
      <c r="M20" s="13"/>
      <c r="N20" s="13"/>
      <c r="O20" s="13"/>
      <c r="P20" s="13"/>
      <c r="Q20" s="13"/>
      <c r="R20" s="22"/>
    </row>
    <row r="21" spans="2:18" s="122" customFormat="1" ht="15.75" thickBot="1">
      <c r="B21" s="214"/>
      <c r="C21" s="71" t="s">
        <v>68</v>
      </c>
      <c r="D21" s="18" t="s">
        <v>70</v>
      </c>
      <c r="E21" s="13"/>
      <c r="F21" s="13"/>
      <c r="G21" s="13"/>
      <c r="H21" s="13"/>
      <c r="I21" s="13"/>
      <c r="J21" s="13"/>
      <c r="K21" s="13"/>
      <c r="L21" s="13"/>
      <c r="M21" s="13"/>
      <c r="N21" s="67">
        <f>'Participation Rate'!O22</f>
        <v>0</v>
      </c>
      <c r="O21" s="302" t="s">
        <v>79</v>
      </c>
      <c r="P21" s="13"/>
      <c r="Q21" s="13"/>
      <c r="R21" s="22"/>
    </row>
    <row r="22" spans="2:18" s="122" customFormat="1" ht="6" customHeight="1" thickBot="1">
      <c r="B22" s="214"/>
      <c r="C22" s="71"/>
      <c r="D22" s="18"/>
      <c r="E22" s="13"/>
      <c r="F22" s="13"/>
      <c r="G22" s="13"/>
      <c r="H22" s="13"/>
      <c r="I22" s="13"/>
      <c r="J22" s="13"/>
      <c r="K22" s="13"/>
      <c r="L22" s="13"/>
      <c r="M22" s="13"/>
      <c r="N22" s="13"/>
      <c r="O22" s="24"/>
      <c r="P22" s="13"/>
      <c r="Q22" s="13"/>
      <c r="R22" s="22"/>
    </row>
    <row r="23" spans="2:18" s="122" customFormat="1" ht="15.75" thickBot="1">
      <c r="B23" s="214"/>
      <c r="C23" s="71"/>
      <c r="D23" s="18"/>
      <c r="E23" s="13"/>
      <c r="F23" s="13"/>
      <c r="G23" s="13"/>
      <c r="H23" s="13"/>
      <c r="I23" s="13"/>
      <c r="J23" s="13"/>
      <c r="K23" s="13"/>
      <c r="L23" s="13"/>
      <c r="M23" s="13"/>
      <c r="N23" s="67">
        <f>'Participation Rate'!O26</f>
        <v>0</v>
      </c>
      <c r="O23" s="21" t="s">
        <v>499</v>
      </c>
      <c r="P23" s="13"/>
      <c r="Q23" s="13"/>
      <c r="R23" s="22"/>
    </row>
    <row r="24" spans="2:18" s="122" customFormat="1" ht="6" customHeight="1" thickBot="1">
      <c r="B24" s="214"/>
      <c r="C24" s="71"/>
      <c r="D24" s="18"/>
      <c r="E24" s="13"/>
      <c r="F24" s="13"/>
      <c r="G24" s="13"/>
      <c r="H24" s="13"/>
      <c r="I24" s="13"/>
      <c r="J24" s="13"/>
      <c r="K24" s="13"/>
      <c r="L24" s="13"/>
      <c r="M24" s="13"/>
      <c r="N24" s="13"/>
      <c r="O24" s="13"/>
      <c r="P24" s="13"/>
      <c r="Q24" s="13"/>
      <c r="R24" s="22"/>
    </row>
    <row r="25" spans="2:18" s="122" customFormat="1" ht="15.75" thickBot="1">
      <c r="B25" s="214"/>
      <c r="C25" s="71" t="s">
        <v>68</v>
      </c>
      <c r="D25" s="25" t="s">
        <v>448</v>
      </c>
      <c r="E25" s="13"/>
      <c r="F25" s="13"/>
      <c r="G25" s="13"/>
      <c r="H25" s="13"/>
      <c r="I25" s="13"/>
      <c r="J25" s="13"/>
      <c r="K25" s="13"/>
      <c r="L25" s="13"/>
      <c r="M25" s="13"/>
      <c r="N25" s="67">
        <f>'Capture Rate'!Q17</f>
        <v>0</v>
      </c>
      <c r="O25" s="302" t="s">
        <v>79</v>
      </c>
      <c r="P25" s="13"/>
      <c r="Q25" s="13"/>
      <c r="R25" s="22"/>
    </row>
    <row r="26" spans="2:18" s="122" customFormat="1" ht="6" customHeight="1" thickBot="1">
      <c r="B26" s="214"/>
      <c r="C26" s="71"/>
      <c r="D26" s="18"/>
      <c r="E26" s="13"/>
      <c r="F26" s="13"/>
      <c r="G26" s="13"/>
      <c r="H26" s="13"/>
      <c r="I26" s="13"/>
      <c r="J26" s="13"/>
      <c r="K26" s="13"/>
      <c r="L26" s="13"/>
      <c r="M26" s="13"/>
      <c r="N26" s="13"/>
      <c r="O26" s="24"/>
      <c r="P26" s="13"/>
      <c r="Q26" s="13"/>
      <c r="R26" s="22"/>
    </row>
    <row r="27" spans="2:18" s="122" customFormat="1" ht="15.75" thickBot="1">
      <c r="B27" s="214"/>
      <c r="C27" s="71"/>
      <c r="D27" s="71"/>
      <c r="E27" s="13"/>
      <c r="F27" s="13"/>
      <c r="G27" s="13"/>
      <c r="H27" s="13"/>
      <c r="I27" s="13"/>
      <c r="J27" s="13"/>
      <c r="K27" s="13"/>
      <c r="L27" s="13"/>
      <c r="M27" s="13"/>
      <c r="N27" s="67">
        <f>'Capture Rate'!Q21</f>
        <v>0</v>
      </c>
      <c r="O27" s="21" t="s">
        <v>499</v>
      </c>
      <c r="P27" s="13"/>
      <c r="Q27" s="13"/>
      <c r="R27" s="22"/>
    </row>
    <row r="28" spans="2:18" s="122" customFormat="1" ht="6" customHeight="1">
      <c r="B28" s="214"/>
      <c r="C28" s="71"/>
      <c r="D28" s="18"/>
      <c r="E28" s="13"/>
      <c r="F28" s="13"/>
      <c r="G28" s="13"/>
      <c r="H28" s="13"/>
      <c r="I28" s="13"/>
      <c r="J28" s="13"/>
      <c r="K28" s="13"/>
      <c r="L28" s="13"/>
      <c r="M28" s="13"/>
      <c r="N28" s="13"/>
      <c r="O28" s="13"/>
      <c r="P28" s="13"/>
      <c r="Q28" s="13"/>
      <c r="R28" s="22"/>
    </row>
    <row r="29" spans="2:18" s="122" customFormat="1">
      <c r="B29" s="214"/>
      <c r="C29" s="71"/>
      <c r="D29" s="18"/>
      <c r="E29" s="13"/>
      <c r="F29" s="13"/>
      <c r="G29" s="13"/>
      <c r="H29" s="13"/>
      <c r="I29" s="13"/>
      <c r="J29" s="13"/>
      <c r="K29" s="13"/>
      <c r="L29" s="13"/>
      <c r="M29" s="13"/>
      <c r="N29" s="13"/>
      <c r="O29" s="13"/>
      <c r="P29" s="13"/>
      <c r="Q29" s="13"/>
      <c r="R29" s="22"/>
    </row>
    <row r="30" spans="2:18" s="122" customFormat="1" ht="6" customHeight="1">
      <c r="B30" s="214"/>
      <c r="C30" s="71"/>
      <c r="D30" s="18"/>
      <c r="E30" s="13"/>
      <c r="F30" s="13"/>
      <c r="G30" s="13"/>
      <c r="H30" s="13"/>
      <c r="I30" s="13"/>
      <c r="J30" s="13"/>
      <c r="K30" s="13"/>
      <c r="L30" s="13"/>
      <c r="M30" s="13"/>
      <c r="N30" s="13"/>
      <c r="O30" s="13"/>
      <c r="P30" s="13"/>
      <c r="Q30" s="13"/>
      <c r="R30" s="22"/>
    </row>
    <row r="31" spans="2:18" s="122" customFormat="1">
      <c r="B31" s="214"/>
      <c r="C31" s="71" t="s">
        <v>69</v>
      </c>
      <c r="D31" s="18" t="s">
        <v>224</v>
      </c>
      <c r="E31" s="13"/>
      <c r="F31" s="13"/>
      <c r="G31" s="13"/>
      <c r="H31" s="13"/>
      <c r="I31" s="13"/>
      <c r="J31" s="13"/>
      <c r="K31" s="13"/>
      <c r="L31" s="13"/>
      <c r="M31" s="13"/>
      <c r="N31" s="13"/>
      <c r="O31" s="13"/>
      <c r="P31" s="13"/>
      <c r="Q31" s="13"/>
      <c r="R31" s="22"/>
    </row>
    <row r="32" spans="2:18" s="122" customFormat="1" ht="6" customHeight="1" thickBot="1">
      <c r="B32" s="214"/>
      <c r="C32" s="71"/>
      <c r="D32" s="18"/>
      <c r="E32" s="13"/>
      <c r="F32" s="13"/>
      <c r="G32" s="13"/>
      <c r="H32" s="13"/>
      <c r="I32" s="13"/>
      <c r="J32" s="13"/>
      <c r="K32" s="13"/>
      <c r="L32" s="13"/>
      <c r="M32" s="13"/>
      <c r="N32" s="13"/>
      <c r="O32" s="13"/>
      <c r="P32" s="13"/>
      <c r="Q32" s="13"/>
      <c r="R32" s="22"/>
    </row>
    <row r="33" spans="1:18" s="122" customFormat="1" ht="15.75" thickBot="1">
      <c r="B33" s="214"/>
      <c r="C33" s="71"/>
      <c r="D33" s="29" t="s">
        <v>65</v>
      </c>
      <c r="E33" s="13"/>
      <c r="F33" s="13"/>
      <c r="G33" s="72">
        <f>'Refuse Overview'!O25</f>
        <v>0</v>
      </c>
      <c r="H33" s="18" t="s">
        <v>11</v>
      </c>
      <c r="I33" s="13"/>
      <c r="J33" s="13"/>
      <c r="K33" s="13"/>
      <c r="L33" s="13"/>
      <c r="M33" s="13"/>
      <c r="N33" s="13"/>
      <c r="O33" s="13"/>
      <c r="P33" s="13"/>
      <c r="Q33" s="13"/>
      <c r="R33" s="22"/>
    </row>
    <row r="34" spans="1:18" s="122" customFormat="1" ht="6" customHeight="1" thickBot="1">
      <c r="B34" s="214"/>
      <c r="C34" s="71"/>
      <c r="D34" s="18"/>
      <c r="E34" s="13"/>
      <c r="F34" s="13"/>
      <c r="G34" s="42"/>
      <c r="H34" s="13"/>
      <c r="I34" s="13"/>
      <c r="J34" s="13"/>
      <c r="K34" s="13"/>
      <c r="L34" s="13"/>
      <c r="M34" s="13"/>
      <c r="N34" s="13"/>
      <c r="O34" s="75"/>
      <c r="P34" s="13"/>
      <c r="Q34" s="13"/>
      <c r="R34" s="22"/>
    </row>
    <row r="35" spans="1:18" s="122" customFormat="1" ht="15.75" thickBot="1">
      <c r="B35" s="214"/>
      <c r="C35" s="71"/>
      <c r="D35" s="29" t="s">
        <v>25</v>
      </c>
      <c r="E35" s="29"/>
      <c r="F35" s="71"/>
      <c r="G35" s="72">
        <f>'Refuse Overview'!G35</f>
        <v>0</v>
      </c>
      <c r="H35" s="18" t="str">
        <f>'Refuse Overview'!H35</f>
        <v xml:space="preserve">   Fruits, Vegetables, and Bakery</v>
      </c>
      <c r="I35" s="27"/>
      <c r="J35" s="27"/>
      <c r="K35" s="27"/>
      <c r="L35" s="27"/>
      <c r="M35" s="72">
        <f>'Refuse Overview'!N35</f>
        <v>0</v>
      </c>
      <c r="N35" s="18" t="str">
        <f>'Refuse Overview'!O35</f>
        <v xml:space="preserve">   Other Food Scraps</v>
      </c>
      <c r="O35" s="13"/>
      <c r="P35" s="13"/>
      <c r="Q35" s="13"/>
      <c r="R35" s="22"/>
    </row>
    <row r="36" spans="1:18" s="122" customFormat="1" ht="6" customHeight="1" thickBot="1">
      <c r="B36" s="214"/>
      <c r="C36" s="71"/>
      <c r="D36" s="71"/>
      <c r="E36" s="71"/>
      <c r="F36" s="71"/>
      <c r="G36" s="73"/>
      <c r="H36" s="13"/>
      <c r="I36" s="27"/>
      <c r="J36" s="27"/>
      <c r="K36" s="27"/>
      <c r="L36" s="27"/>
      <c r="M36" s="74"/>
      <c r="N36" s="75"/>
      <c r="O36" s="75"/>
      <c r="P36" s="13"/>
      <c r="Q36" s="13"/>
      <c r="R36" s="22"/>
    </row>
    <row r="37" spans="1:18" s="122" customFormat="1" ht="15.75" thickBot="1">
      <c r="B37" s="214"/>
      <c r="C37" s="71"/>
      <c r="D37" s="29" t="str">
        <f>'Refuse Overview'!D37</f>
        <v>Non-Recyclable Paper</v>
      </c>
      <c r="E37" s="29"/>
      <c r="F37" s="71"/>
      <c r="G37" s="72">
        <f>'Refuse Overview'!G37</f>
        <v>0</v>
      </c>
      <c r="H37" s="18" t="str">
        <f>'Refuse Overview'!H37</f>
        <v xml:space="preserve">   Non-Recyclable Paper</v>
      </c>
      <c r="I37" s="27"/>
      <c r="J37" s="27"/>
      <c r="K37" s="27"/>
      <c r="L37" s="27"/>
      <c r="M37" s="18"/>
      <c r="N37" s="18"/>
      <c r="O37" s="13"/>
      <c r="P37" s="13"/>
      <c r="Q37" s="13"/>
      <c r="R37" s="22"/>
    </row>
    <row r="38" spans="1:18" s="122" customFormat="1" ht="6" customHeight="1" thickBot="1">
      <c r="B38" s="214"/>
      <c r="C38" s="71"/>
      <c r="D38" s="71"/>
      <c r="E38" s="71"/>
      <c r="F38" s="71"/>
      <c r="G38" s="73"/>
      <c r="H38" s="13"/>
      <c r="I38" s="27"/>
      <c r="J38" s="27"/>
      <c r="K38" s="27"/>
      <c r="L38" s="27"/>
      <c r="M38" s="73"/>
      <c r="N38" s="75"/>
      <c r="O38" s="13"/>
      <c r="P38" s="13"/>
      <c r="Q38" s="13"/>
      <c r="R38" s="22"/>
    </row>
    <row r="39" spans="1:18" s="122" customFormat="1" ht="14.25" customHeight="1" thickBot="1">
      <c r="B39" s="214"/>
      <c r="C39" s="71"/>
      <c r="D39" s="29" t="str">
        <f>'Refuse Overview'!D39</f>
        <v>Other Organics</v>
      </c>
      <c r="E39" s="13"/>
      <c r="F39" s="13"/>
      <c r="G39" s="72">
        <f>'Refuse Overview'!G39</f>
        <v>0</v>
      </c>
      <c r="H39" s="18" t="str">
        <f>'Refuse Overview'!H39</f>
        <v xml:space="preserve">   Wood (Non-C&amp;D)</v>
      </c>
      <c r="I39" s="13"/>
      <c r="J39" s="13"/>
      <c r="K39" s="13"/>
      <c r="L39" s="13"/>
      <c r="M39" s="72">
        <f>'Refuse Overview'!N39</f>
        <v>0</v>
      </c>
      <c r="N39" s="18" t="str">
        <f>'Refuse Overview'!O39</f>
        <v xml:space="preserve">   Other Organics</v>
      </c>
      <c r="O39" s="437"/>
      <c r="P39" s="437"/>
      <c r="Q39" s="13"/>
      <c r="R39" s="22"/>
    </row>
    <row r="40" spans="1:18" s="122" customFormat="1" ht="6" customHeight="1" thickBot="1">
      <c r="B40" s="214"/>
      <c r="C40" s="71"/>
      <c r="D40" s="18"/>
      <c r="E40" s="13"/>
      <c r="F40" s="13"/>
      <c r="G40" s="13"/>
      <c r="H40" s="13"/>
      <c r="I40" s="13"/>
      <c r="J40" s="13"/>
      <c r="K40" s="13"/>
      <c r="L40" s="13"/>
      <c r="M40" s="13"/>
      <c r="N40" s="437"/>
      <c r="O40" s="437"/>
      <c r="P40" s="437"/>
      <c r="Q40" s="13"/>
      <c r="R40" s="22"/>
    </row>
    <row r="41" spans="1:18" s="122" customFormat="1" ht="15" customHeight="1">
      <c r="B41" s="214"/>
      <c r="C41" s="71"/>
      <c r="D41" s="119" t="s">
        <v>274</v>
      </c>
      <c r="E41" s="119"/>
      <c r="F41" s="120"/>
      <c r="G41" s="94" t="str">
        <f>IF('Refuse Overview'!G41="","",'Refuse Overview'!G41)</f>
        <v/>
      </c>
      <c r="H41" s="95"/>
      <c r="I41" s="95"/>
      <c r="J41" s="95"/>
      <c r="K41" s="95"/>
      <c r="L41" s="95"/>
      <c r="M41" s="95"/>
      <c r="N41" s="95"/>
      <c r="O41" s="95"/>
      <c r="P41" s="96"/>
      <c r="Q41" s="13"/>
      <c r="R41" s="22"/>
    </row>
    <row r="42" spans="1:18" s="122" customFormat="1" ht="15.75" thickBot="1">
      <c r="B42" s="214"/>
      <c r="C42" s="71"/>
      <c r="D42" s="119"/>
      <c r="E42" s="119"/>
      <c r="F42" s="120"/>
      <c r="G42" s="97"/>
      <c r="H42" s="98"/>
      <c r="I42" s="98"/>
      <c r="J42" s="98"/>
      <c r="K42" s="98"/>
      <c r="L42" s="98"/>
      <c r="M42" s="98"/>
      <c r="N42" s="98"/>
      <c r="O42" s="98"/>
      <c r="P42" s="99"/>
      <c r="Q42" s="13"/>
      <c r="R42" s="22"/>
    </row>
    <row r="43" spans="1:18" s="122" customFormat="1">
      <c r="B43" s="214"/>
      <c r="C43" s="71"/>
      <c r="D43" s="113"/>
      <c r="E43" s="113"/>
      <c r="F43" s="71"/>
      <c r="G43" s="438"/>
      <c r="H43" s="438"/>
      <c r="I43" s="438"/>
      <c r="J43" s="438"/>
      <c r="K43" s="438"/>
      <c r="L43" s="438"/>
      <c r="M43" s="438"/>
      <c r="N43" s="438"/>
      <c r="O43" s="438"/>
      <c r="P43" s="438"/>
      <c r="Q43" s="13"/>
      <c r="R43" s="22"/>
    </row>
    <row r="44" spans="1:18" s="122" customFormat="1">
      <c r="B44" s="214"/>
      <c r="C44" s="13"/>
      <c r="D44" s="13"/>
      <c r="E44" s="13"/>
      <c r="F44" s="13"/>
      <c r="G44" s="13"/>
      <c r="H44" s="13"/>
      <c r="I44" s="13"/>
      <c r="J44" s="41"/>
      <c r="K44" s="42" t="s">
        <v>22</v>
      </c>
      <c r="L44" s="43"/>
      <c r="M44" s="13"/>
      <c r="N44" s="13"/>
      <c r="O44" s="13"/>
      <c r="P44" s="13"/>
      <c r="Q44" s="13"/>
      <c r="R44" s="22"/>
    </row>
    <row r="45" spans="1:18" s="122" customFormat="1">
      <c r="B45" s="214"/>
      <c r="C45" s="13"/>
      <c r="D45" s="13"/>
      <c r="E45" s="13"/>
      <c r="F45" s="13"/>
      <c r="G45" s="13"/>
      <c r="H45" s="13"/>
      <c r="I45" s="13"/>
      <c r="J45" s="13"/>
      <c r="K45" s="161" t="s">
        <v>15</v>
      </c>
      <c r="L45" s="43"/>
      <c r="M45" s="13"/>
      <c r="N45" s="13"/>
      <c r="O45" s="13"/>
      <c r="P45" s="241"/>
      <c r="Q45" s="241" t="s">
        <v>14</v>
      </c>
      <c r="R45" s="22"/>
    </row>
    <row r="46" spans="1:18" s="122" customFormat="1" ht="15.75" thickBot="1">
      <c r="B46" s="359"/>
      <c r="C46" s="163"/>
      <c r="D46" s="163"/>
      <c r="E46" s="163"/>
      <c r="F46" s="163"/>
      <c r="G46" s="163"/>
      <c r="H46" s="163"/>
      <c r="I46" s="163"/>
      <c r="J46" s="163"/>
      <c r="K46" s="163"/>
      <c r="L46" s="163"/>
      <c r="M46" s="163"/>
      <c r="N46" s="163"/>
      <c r="O46" s="163"/>
      <c r="P46" s="163"/>
      <c r="Q46" s="163"/>
      <c r="R46" s="360"/>
    </row>
    <row r="47" spans="1:18" s="122" customFormat="1">
      <c r="A47" s="121"/>
      <c r="B47" s="255"/>
      <c r="C47" s="255"/>
      <c r="D47" s="255"/>
      <c r="E47" s="255"/>
      <c r="F47" s="255"/>
      <c r="G47" s="255"/>
      <c r="H47" s="255"/>
      <c r="I47" s="220"/>
      <c r="J47" s="220"/>
      <c r="K47" s="220"/>
      <c r="L47" s="220"/>
      <c r="M47" s="220"/>
      <c r="N47" s="220"/>
      <c r="O47" s="220"/>
      <c r="P47" s="220"/>
      <c r="Q47" s="220"/>
      <c r="R47" s="220"/>
    </row>
    <row r="49" spans="1:8" s="122" customFormat="1" ht="9" customHeight="1">
      <c r="A49" s="121"/>
      <c r="B49" s="121"/>
      <c r="C49" s="121"/>
      <c r="D49" s="121"/>
      <c r="E49" s="121"/>
      <c r="F49" s="121"/>
      <c r="G49" s="121"/>
      <c r="H49" s="121"/>
    </row>
    <row r="50" spans="1:8" s="122" customFormat="1" ht="15" hidden="1" customHeight="1">
      <c r="A50" s="121"/>
      <c r="B50" s="121"/>
      <c r="C50" s="121"/>
      <c r="D50" s="121"/>
      <c r="E50" s="121"/>
      <c r="F50" s="121"/>
      <c r="G50" s="121"/>
      <c r="H50" s="121"/>
    </row>
  </sheetData>
  <sheetProtection password="C4A2" sheet="1" objects="1" scenarios="1"/>
  <mergeCells count="5">
    <mergeCell ref="B3:R3"/>
    <mergeCell ref="B4:R4"/>
    <mergeCell ref="B5:R5"/>
    <mergeCell ref="D41:F42"/>
    <mergeCell ref="B6:R6"/>
  </mergeCells>
  <hyperlinks>
    <hyperlink ref="K45" location="'Results Comp of Organics'!A1" display="Next Page"/>
    <hyperlink ref="Q45" location="'WARM Model'!A1" display="Previous Page"/>
  </hyperlinks>
  <pageMargins left="0.7" right="0.7" top="0.75" bottom="0.75" header="0.3" footer="0.3"/>
  <pageSetup scale="68" orientation="landscape" r:id="rId1"/>
  <headerFooter>
    <oddFooter>Page &amp;P of &amp;N</oddFooter>
  </headerFooter>
  <ignoredErrors>
    <ignoredError sqref="B9:C16 B21:B22 C21:C22 C17:C20 C25:C31" numberStoredAsText="1"/>
    <ignoredError sqref="N15" evalError="1"/>
  </ignoredErrors>
</worksheet>
</file>

<file path=xl/worksheets/sheet23.xml><?xml version="1.0" encoding="utf-8"?>
<worksheet xmlns="http://schemas.openxmlformats.org/spreadsheetml/2006/main" xmlns:r="http://schemas.openxmlformats.org/officeDocument/2006/relationships">
  <sheetPr>
    <tabColor theme="6"/>
    <pageSetUpPr fitToPage="1"/>
  </sheetPr>
  <dimension ref="A1:W45"/>
  <sheetViews>
    <sheetView topLeftCell="A10" zoomScale="85" zoomScaleNormal="85" zoomScaleSheetLayoutView="70" workbookViewId="0">
      <selection activeCell="A10" sqref="A1:XFD1048576"/>
    </sheetView>
  </sheetViews>
  <sheetFormatPr defaultRowHeight="15"/>
  <cols>
    <col min="1" max="1" width="5.28515625" style="121" customWidth="1"/>
    <col min="2" max="7" width="9.140625" style="121" customWidth="1"/>
    <col min="8" max="8" width="9.140625" style="121"/>
    <col min="9" max="9" width="9.140625" style="122" customWidth="1"/>
    <col min="10" max="10" width="9.140625" style="122"/>
    <col min="11" max="11" width="11.42578125" style="122" customWidth="1"/>
    <col min="12" max="12" width="9.42578125" style="122" bestFit="1" customWidth="1"/>
    <col min="13" max="14" width="9.140625" style="122"/>
    <col min="15" max="15" width="14.140625" style="122" customWidth="1"/>
    <col min="16" max="16" width="9.140625" style="122" customWidth="1"/>
    <col min="17" max="17" width="14.140625" style="122" customWidth="1"/>
    <col min="18" max="18" width="11.28515625" style="122" customWidth="1"/>
    <col min="19" max="19" width="5.28515625" style="122" customWidth="1"/>
    <col min="20" max="20" width="10.140625" style="284" customWidth="1"/>
    <col min="21" max="21" width="9.7109375" style="284" customWidth="1"/>
    <col min="22" max="23" width="9.140625" style="225"/>
    <col min="24" max="16384" width="9.140625" style="122"/>
  </cols>
  <sheetData>
    <row r="1" spans="1:23" ht="15.75" thickBot="1"/>
    <row r="2" spans="1:23">
      <c r="B2" s="137"/>
      <c r="C2" s="157"/>
      <c r="D2" s="157"/>
      <c r="E2" s="157"/>
      <c r="F2" s="157"/>
      <c r="G2" s="157"/>
      <c r="H2" s="157"/>
      <c r="I2" s="157"/>
      <c r="J2" s="157"/>
      <c r="K2" s="157"/>
      <c r="L2" s="157"/>
      <c r="M2" s="157"/>
      <c r="N2" s="157"/>
      <c r="O2" s="157"/>
      <c r="P2" s="157"/>
      <c r="Q2" s="157"/>
      <c r="R2" s="139"/>
    </row>
    <row r="3" spans="1:23" ht="18.75">
      <c r="A3" s="127"/>
      <c r="B3" s="128" t="s">
        <v>260</v>
      </c>
      <c r="C3" s="129"/>
      <c r="D3" s="129"/>
      <c r="E3" s="129"/>
      <c r="F3" s="129"/>
      <c r="G3" s="129"/>
      <c r="H3" s="129"/>
      <c r="I3" s="129"/>
      <c r="J3" s="129"/>
      <c r="K3" s="129"/>
      <c r="L3" s="129"/>
      <c r="M3" s="129"/>
      <c r="N3" s="129"/>
      <c r="O3" s="129"/>
      <c r="P3" s="129"/>
      <c r="Q3" s="129"/>
      <c r="R3" s="130"/>
    </row>
    <row r="4" spans="1:23" ht="18.75">
      <c r="A4" s="127"/>
      <c r="B4" s="131" t="s">
        <v>431</v>
      </c>
      <c r="C4" s="132"/>
      <c r="D4" s="132"/>
      <c r="E4" s="132"/>
      <c r="F4" s="132"/>
      <c r="G4" s="132"/>
      <c r="H4" s="132"/>
      <c r="I4" s="132"/>
      <c r="J4" s="132"/>
      <c r="K4" s="132"/>
      <c r="L4" s="132"/>
      <c r="M4" s="132"/>
      <c r="N4" s="132"/>
      <c r="O4" s="132"/>
      <c r="P4" s="132"/>
      <c r="Q4" s="132"/>
      <c r="R4" s="133"/>
    </row>
    <row r="5" spans="1:23" ht="15.75">
      <c r="B5" s="131" t="s">
        <v>206</v>
      </c>
      <c r="C5" s="132"/>
      <c r="D5" s="132"/>
      <c r="E5" s="132"/>
      <c r="F5" s="132"/>
      <c r="G5" s="132"/>
      <c r="H5" s="132"/>
      <c r="I5" s="132"/>
      <c r="J5" s="132"/>
      <c r="K5" s="132"/>
      <c r="L5" s="132"/>
      <c r="M5" s="132"/>
      <c r="N5" s="132"/>
      <c r="O5" s="132"/>
      <c r="P5" s="132"/>
      <c r="Q5" s="132"/>
      <c r="R5" s="133"/>
    </row>
    <row r="6" spans="1:23" ht="15.75" customHeight="1" thickBot="1">
      <c r="B6" s="134" t="s">
        <v>429</v>
      </c>
      <c r="C6" s="135"/>
      <c r="D6" s="135"/>
      <c r="E6" s="135"/>
      <c r="F6" s="135"/>
      <c r="G6" s="135"/>
      <c r="H6" s="135"/>
      <c r="I6" s="135"/>
      <c r="J6" s="135"/>
      <c r="K6" s="135"/>
      <c r="L6" s="135"/>
      <c r="M6" s="135"/>
      <c r="N6" s="135"/>
      <c r="O6" s="135"/>
      <c r="P6" s="135"/>
      <c r="Q6" s="135"/>
      <c r="R6" s="136"/>
    </row>
    <row r="7" spans="1:23" ht="15.75" thickBot="1">
      <c r="B7" s="255"/>
      <c r="C7" s="255"/>
      <c r="D7" s="255"/>
      <c r="E7" s="255"/>
      <c r="F7" s="255"/>
      <c r="G7" s="255"/>
      <c r="H7" s="255"/>
      <c r="I7" s="220"/>
      <c r="J7" s="220"/>
      <c r="K7" s="220"/>
      <c r="L7" s="220"/>
      <c r="M7" s="220"/>
      <c r="N7" s="220"/>
      <c r="O7" s="220"/>
      <c r="P7" s="220"/>
      <c r="Q7" s="220"/>
      <c r="R7" s="220"/>
    </row>
    <row r="8" spans="1:23">
      <c r="B8" s="212"/>
      <c r="C8" s="138"/>
      <c r="D8" s="138"/>
      <c r="E8" s="138"/>
      <c r="F8" s="138"/>
      <c r="G8" s="138"/>
      <c r="H8" s="138"/>
      <c r="I8" s="138"/>
      <c r="J8" s="138"/>
      <c r="K8" s="138"/>
      <c r="L8" s="138"/>
      <c r="M8" s="138"/>
      <c r="N8" s="138"/>
      <c r="O8" s="138"/>
      <c r="P8" s="138"/>
      <c r="Q8" s="138"/>
      <c r="R8" s="213"/>
    </row>
    <row r="9" spans="1:23">
      <c r="B9" s="214"/>
      <c r="C9" s="71"/>
      <c r="D9" s="18"/>
      <c r="E9" s="13"/>
      <c r="F9" s="13"/>
      <c r="G9" s="13"/>
      <c r="H9" s="13"/>
      <c r="I9" s="13"/>
      <c r="J9" s="13"/>
      <c r="K9" s="65"/>
      <c r="L9" s="13"/>
      <c r="M9" s="13"/>
      <c r="N9" s="13"/>
      <c r="O9" s="13"/>
      <c r="P9" s="13"/>
      <c r="Q9" s="13"/>
      <c r="R9" s="22"/>
    </row>
    <row r="10" spans="1:23">
      <c r="B10" s="214"/>
      <c r="C10" s="71" t="s">
        <v>48</v>
      </c>
      <c r="D10" s="143" t="s">
        <v>225</v>
      </c>
      <c r="E10" s="143"/>
      <c r="F10" s="143"/>
      <c r="G10" s="143"/>
      <c r="H10" s="143"/>
      <c r="I10" s="143"/>
      <c r="J10" s="143"/>
      <c r="K10" s="143"/>
      <c r="L10" s="143"/>
      <c r="M10" s="143"/>
      <c r="N10" s="143"/>
      <c r="O10" s="143"/>
      <c r="P10" s="143"/>
      <c r="Q10" s="143"/>
      <c r="R10" s="22"/>
    </row>
    <row r="11" spans="1:23">
      <c r="B11" s="214"/>
      <c r="C11" s="71"/>
      <c r="D11" s="143"/>
      <c r="E11" s="143"/>
      <c r="F11" s="143"/>
      <c r="G11" s="143"/>
      <c r="H11" s="143"/>
      <c r="I11" s="143"/>
      <c r="J11" s="143"/>
      <c r="K11" s="143"/>
      <c r="L11" s="143"/>
      <c r="M11" s="143"/>
      <c r="N11" s="143"/>
      <c r="O11" s="143"/>
      <c r="P11" s="143"/>
      <c r="Q11" s="143"/>
      <c r="R11" s="22"/>
    </row>
    <row r="12" spans="1:23" ht="75.75" thickBot="1">
      <c r="B12" s="214"/>
      <c r="C12" s="71"/>
      <c r="D12" s="18"/>
      <c r="E12" s="13"/>
      <c r="F12" s="13"/>
      <c r="G12" s="13"/>
      <c r="H12" s="13"/>
      <c r="I12" s="13"/>
      <c r="J12" s="13"/>
      <c r="K12" s="13"/>
      <c r="L12" s="13"/>
      <c r="M12" s="13"/>
      <c r="N12" s="7"/>
      <c r="O12" s="439" t="s">
        <v>505</v>
      </c>
      <c r="P12" s="13"/>
      <c r="Q12" s="430" t="s">
        <v>506</v>
      </c>
      <c r="R12" s="22"/>
    </row>
    <row r="13" spans="1:23" ht="15.75" thickBot="1">
      <c r="B13" s="214"/>
      <c r="C13" s="71"/>
      <c r="D13" s="18" t="s">
        <v>202</v>
      </c>
      <c r="E13" s="13"/>
      <c r="F13" s="13"/>
      <c r="G13" s="13"/>
      <c r="H13" s="13"/>
      <c r="I13" s="13"/>
      <c r="J13" s="13"/>
      <c r="K13" s="13"/>
      <c r="L13" s="13"/>
      <c r="M13" s="13"/>
      <c r="N13" s="7"/>
      <c r="O13" s="76">
        <f>U14</f>
        <v>0</v>
      </c>
      <c r="P13" s="77"/>
      <c r="Q13" s="76">
        <f>U18</f>
        <v>0</v>
      </c>
      <c r="R13" s="22"/>
      <c r="U13" s="284" t="s">
        <v>201</v>
      </c>
    </row>
    <row r="14" spans="1:23" ht="15.75" thickBot="1">
      <c r="B14" s="214"/>
      <c r="C14" s="71"/>
      <c r="D14" s="18"/>
      <c r="E14" s="13"/>
      <c r="F14" s="13"/>
      <c r="G14" s="13"/>
      <c r="H14" s="13"/>
      <c r="I14" s="13"/>
      <c r="J14" s="13"/>
      <c r="K14" s="13"/>
      <c r="L14" s="13"/>
      <c r="M14" s="13"/>
      <c r="N14" s="7"/>
      <c r="O14" s="8"/>
      <c r="P14" s="8"/>
      <c r="Q14" s="8"/>
      <c r="R14" s="22"/>
      <c r="T14" s="284" t="s">
        <v>328</v>
      </c>
      <c r="U14" s="284">
        <f>'Refuse Composition'!L33*'Refuse Overview'!O20</f>
        <v>0</v>
      </c>
    </row>
    <row r="15" spans="1:23" ht="15.75" thickBot="1">
      <c r="B15" s="214"/>
      <c r="C15" s="71"/>
      <c r="D15" s="18" t="s">
        <v>203</v>
      </c>
      <c r="E15" s="13"/>
      <c r="F15" s="13"/>
      <c r="G15" s="13"/>
      <c r="H15" s="13"/>
      <c r="I15" s="13"/>
      <c r="J15" s="13"/>
      <c r="K15" s="13"/>
      <c r="L15" s="13"/>
      <c r="M15" s="13"/>
      <c r="N15" s="7"/>
      <c r="O15" s="76">
        <f>U15</f>
        <v>0</v>
      </c>
      <c r="P15" s="77"/>
      <c r="Q15" s="76">
        <f>U19</f>
        <v>0</v>
      </c>
      <c r="R15" s="22"/>
      <c r="T15" s="284" t="s">
        <v>329</v>
      </c>
      <c r="U15" s="284">
        <f>IF('Yard Trimming Overview SPT'!J30="Continued to be Collected Separately", 0,'Yard Trimming Overview SPT'!J24)</f>
        <v>0</v>
      </c>
    </row>
    <row r="16" spans="1:23" s="284" customFormat="1" ht="15.75" thickBot="1">
      <c r="A16" s="440"/>
      <c r="B16" s="441"/>
      <c r="C16" s="228"/>
      <c r="D16" s="442"/>
      <c r="E16" s="83"/>
      <c r="F16" s="83"/>
      <c r="G16" s="83"/>
      <c r="H16" s="83"/>
      <c r="I16" s="83"/>
      <c r="J16" s="83"/>
      <c r="K16" s="83"/>
      <c r="L16" s="83"/>
      <c r="M16" s="83"/>
      <c r="N16" s="443"/>
      <c r="O16" s="78"/>
      <c r="P16" s="79"/>
      <c r="Q16" s="78"/>
      <c r="R16" s="444"/>
      <c r="V16" s="225"/>
      <c r="W16" s="225"/>
    </row>
    <row r="17" spans="2:21" ht="15.75" thickBot="1">
      <c r="B17" s="214"/>
      <c r="C17" s="71"/>
      <c r="D17" s="29" t="s">
        <v>327</v>
      </c>
      <c r="E17" s="41"/>
      <c r="F17" s="41"/>
      <c r="G17" s="41"/>
      <c r="H17" s="41"/>
      <c r="I17" s="41"/>
      <c r="J17" s="41"/>
      <c r="K17" s="41"/>
      <c r="L17" s="41"/>
      <c r="M17" s="41"/>
      <c r="N17" s="445"/>
      <c r="O17" s="80">
        <f>O13+O15</f>
        <v>0</v>
      </c>
      <c r="P17" s="77"/>
      <c r="Q17" s="80">
        <f>Q13+Q15</f>
        <v>0</v>
      </c>
      <c r="R17" s="22"/>
      <c r="U17" s="284" t="s">
        <v>201</v>
      </c>
    </row>
    <row r="18" spans="2:21">
      <c r="B18" s="214"/>
      <c r="C18" s="71"/>
      <c r="D18" s="18"/>
      <c r="E18" s="13"/>
      <c r="F18" s="13"/>
      <c r="G18" s="13"/>
      <c r="H18" s="13"/>
      <c r="I18" s="13"/>
      <c r="J18" s="13"/>
      <c r="K18" s="13"/>
      <c r="L18" s="13"/>
      <c r="M18" s="13"/>
      <c r="N18" s="7"/>
      <c r="O18" s="200"/>
      <c r="P18" s="41"/>
      <c r="Q18" s="13"/>
      <c r="R18" s="22"/>
      <c r="T18" s="284" t="s">
        <v>328</v>
      </c>
      <c r="U18" s="284">
        <f>'Tons per Year'!K40</f>
        <v>0</v>
      </c>
    </row>
    <row r="19" spans="2:21">
      <c r="B19" s="446" t="s">
        <v>507</v>
      </c>
      <c r="C19" s="447"/>
      <c r="D19" s="447"/>
      <c r="E19" s="447"/>
      <c r="F19" s="447"/>
      <c r="G19" s="447"/>
      <c r="H19" s="447"/>
      <c r="I19" s="447"/>
      <c r="J19" s="13"/>
      <c r="K19" s="13"/>
      <c r="L19" s="447" t="s">
        <v>508</v>
      </c>
      <c r="M19" s="447"/>
      <c r="N19" s="447"/>
      <c r="O19" s="447"/>
      <c r="P19" s="447"/>
      <c r="Q19" s="447"/>
      <c r="R19" s="448"/>
      <c r="T19" s="284" t="s">
        <v>329</v>
      </c>
      <c r="U19" s="284">
        <f>'Tons per Year'!K26</f>
        <v>0</v>
      </c>
    </row>
    <row r="20" spans="2:21">
      <c r="B20" s="446"/>
      <c r="C20" s="447"/>
      <c r="D20" s="447"/>
      <c r="E20" s="447"/>
      <c r="F20" s="447"/>
      <c r="G20" s="447"/>
      <c r="H20" s="447"/>
      <c r="I20" s="447"/>
      <c r="J20" s="13"/>
      <c r="K20" s="13"/>
      <c r="L20" s="447"/>
      <c r="M20" s="447"/>
      <c r="N20" s="447"/>
      <c r="O20" s="447"/>
      <c r="P20" s="447"/>
      <c r="Q20" s="447"/>
      <c r="R20" s="448"/>
    </row>
    <row r="21" spans="2:21">
      <c r="B21" s="214"/>
      <c r="C21" s="71"/>
      <c r="D21" s="18"/>
      <c r="E21" s="13"/>
      <c r="F21" s="13"/>
      <c r="G21" s="13"/>
      <c r="H21" s="13"/>
      <c r="I21" s="13"/>
      <c r="J21" s="13"/>
      <c r="K21" s="13"/>
      <c r="L21" s="13"/>
      <c r="M21" s="13"/>
      <c r="N21" s="12"/>
      <c r="O21" s="13"/>
      <c r="P21" s="13"/>
      <c r="Q21" s="13"/>
      <c r="R21" s="22"/>
    </row>
    <row r="22" spans="2:21">
      <c r="B22" s="214"/>
      <c r="C22" s="71"/>
      <c r="D22" s="18"/>
      <c r="E22" s="13"/>
      <c r="F22" s="13"/>
      <c r="G22" s="13"/>
      <c r="H22" s="13"/>
      <c r="I22" s="13"/>
      <c r="J22" s="13"/>
      <c r="K22" s="13"/>
      <c r="L22" s="13"/>
      <c r="M22" s="13"/>
      <c r="N22" s="12"/>
      <c r="O22" s="13"/>
      <c r="P22" s="13"/>
      <c r="Q22" s="13"/>
      <c r="R22" s="22"/>
    </row>
    <row r="23" spans="2:21">
      <c r="B23" s="214"/>
      <c r="C23" s="71"/>
      <c r="D23" s="18"/>
      <c r="E23" s="13"/>
      <c r="F23" s="13"/>
      <c r="G23" s="13"/>
      <c r="H23" s="13"/>
      <c r="I23" s="13"/>
      <c r="J23" s="13"/>
      <c r="K23" s="13"/>
      <c r="L23" s="13"/>
      <c r="M23" s="13"/>
      <c r="N23" s="449"/>
      <c r="O23" s="13"/>
      <c r="P23" s="13"/>
      <c r="Q23" s="13"/>
      <c r="R23" s="22"/>
    </row>
    <row r="24" spans="2:21">
      <c r="B24" s="214"/>
      <c r="C24" s="71"/>
      <c r="D24" s="18"/>
      <c r="E24" s="13"/>
      <c r="F24" s="13"/>
      <c r="G24" s="13"/>
      <c r="H24" s="13"/>
      <c r="I24" s="13"/>
      <c r="J24" s="13"/>
      <c r="K24" s="13"/>
      <c r="L24" s="13"/>
      <c r="M24" s="13"/>
      <c r="N24" s="12"/>
      <c r="O24" s="13"/>
      <c r="P24" s="13"/>
      <c r="Q24" s="13"/>
      <c r="R24" s="22"/>
    </row>
    <row r="25" spans="2:21">
      <c r="B25" s="214"/>
      <c r="C25" s="71"/>
      <c r="D25" s="18"/>
      <c r="E25" s="13"/>
      <c r="F25" s="13"/>
      <c r="G25" s="13"/>
      <c r="H25" s="13"/>
      <c r="I25" s="13"/>
      <c r="J25" s="13"/>
      <c r="K25" s="13"/>
      <c r="L25" s="13"/>
      <c r="M25" s="13"/>
      <c r="N25" s="12"/>
      <c r="O25" s="13"/>
      <c r="P25" s="13"/>
      <c r="Q25" s="13"/>
      <c r="R25" s="22"/>
    </row>
    <row r="26" spans="2:21">
      <c r="B26" s="214"/>
      <c r="C26" s="71"/>
      <c r="D26" s="18"/>
      <c r="E26" s="13"/>
      <c r="F26" s="13"/>
      <c r="G26" s="13"/>
      <c r="H26" s="13"/>
      <c r="I26" s="13"/>
      <c r="J26" s="13"/>
      <c r="K26" s="13"/>
      <c r="L26" s="13"/>
      <c r="M26" s="13"/>
      <c r="N26" s="13"/>
      <c r="O26" s="13"/>
      <c r="P26" s="13"/>
      <c r="Q26" s="13"/>
      <c r="R26" s="22"/>
    </row>
    <row r="27" spans="2:21">
      <c r="B27" s="214"/>
      <c r="C27" s="71"/>
      <c r="D27" s="18"/>
      <c r="E27" s="13"/>
      <c r="F27" s="13"/>
      <c r="G27" s="13"/>
      <c r="H27" s="13"/>
      <c r="I27" s="13"/>
      <c r="J27" s="13"/>
      <c r="K27" s="13"/>
      <c r="L27" s="13"/>
      <c r="M27" s="13"/>
      <c r="N27" s="316"/>
      <c r="O27" s="13"/>
      <c r="P27" s="13"/>
      <c r="Q27" s="13"/>
      <c r="R27" s="22"/>
    </row>
    <row r="28" spans="2:21">
      <c r="B28" s="214"/>
      <c r="C28" s="71"/>
      <c r="D28" s="18"/>
      <c r="E28" s="13"/>
      <c r="F28" s="13"/>
      <c r="G28" s="13"/>
      <c r="H28" s="13"/>
      <c r="I28" s="13"/>
      <c r="J28" s="13"/>
      <c r="K28" s="13"/>
      <c r="L28" s="13"/>
      <c r="M28" s="13"/>
      <c r="N28" s="13"/>
      <c r="O28" s="13"/>
      <c r="P28" s="13"/>
      <c r="Q28" s="13"/>
      <c r="R28" s="22"/>
    </row>
    <row r="29" spans="2:21">
      <c r="B29" s="140"/>
      <c r="C29" s="170"/>
      <c r="D29" s="330"/>
      <c r="E29" s="151"/>
      <c r="F29" s="151"/>
      <c r="G29" s="151"/>
      <c r="H29" s="151"/>
      <c r="I29" s="151"/>
      <c r="J29" s="151"/>
      <c r="K29" s="151"/>
      <c r="L29" s="151"/>
      <c r="M29" s="151"/>
      <c r="N29" s="151"/>
      <c r="O29" s="151"/>
      <c r="P29" s="151"/>
      <c r="Q29" s="151"/>
      <c r="R29" s="141"/>
    </row>
    <row r="30" spans="2:21">
      <c r="B30" s="140"/>
      <c r="C30" s="170"/>
      <c r="D30" s="330"/>
      <c r="E30" s="151"/>
      <c r="F30" s="151"/>
      <c r="G30" s="151"/>
      <c r="H30" s="151"/>
      <c r="I30" s="151"/>
      <c r="J30" s="151"/>
      <c r="K30" s="151"/>
      <c r="L30" s="151"/>
      <c r="M30" s="151"/>
      <c r="N30" s="151"/>
      <c r="O30" s="151"/>
      <c r="P30" s="151"/>
      <c r="Q30" s="151"/>
      <c r="R30" s="141"/>
    </row>
    <row r="31" spans="2:21">
      <c r="B31" s="140"/>
      <c r="C31" s="170"/>
      <c r="D31" s="271"/>
      <c r="E31" s="151"/>
      <c r="F31" s="151"/>
      <c r="G31" s="191"/>
      <c r="H31" s="330"/>
      <c r="I31" s="151"/>
      <c r="J31" s="151"/>
      <c r="K31" s="151"/>
      <c r="L31" s="151"/>
      <c r="M31" s="151"/>
      <c r="N31" s="151"/>
      <c r="O31" s="151"/>
      <c r="P31" s="151"/>
      <c r="Q31" s="151"/>
      <c r="R31" s="141"/>
    </row>
    <row r="32" spans="2:21">
      <c r="B32" s="140"/>
      <c r="C32" s="170"/>
      <c r="D32" s="330"/>
      <c r="E32" s="151"/>
      <c r="F32" s="151"/>
      <c r="G32" s="191"/>
      <c r="H32" s="151"/>
      <c r="I32" s="151"/>
      <c r="J32" s="151"/>
      <c r="K32" s="151"/>
      <c r="L32" s="151"/>
      <c r="M32" s="151"/>
      <c r="N32" s="151"/>
      <c r="O32" s="151"/>
      <c r="P32" s="151"/>
      <c r="Q32" s="151"/>
      <c r="R32" s="141"/>
    </row>
    <row r="33" spans="1:18">
      <c r="A33" s="122"/>
      <c r="B33" s="140"/>
      <c r="C33" s="170"/>
      <c r="D33" s="271"/>
      <c r="E33" s="271"/>
      <c r="F33" s="170"/>
      <c r="G33" s="191"/>
      <c r="H33" s="330"/>
      <c r="I33" s="171"/>
      <c r="J33" s="171"/>
      <c r="K33" s="171"/>
      <c r="L33" s="171"/>
      <c r="M33" s="171"/>
      <c r="N33" s="171"/>
      <c r="O33" s="330"/>
      <c r="P33" s="151"/>
      <c r="Q33" s="151"/>
      <c r="R33" s="141"/>
    </row>
    <row r="34" spans="1:18">
      <c r="A34" s="122"/>
      <c r="B34" s="140"/>
      <c r="C34" s="170"/>
      <c r="D34" s="170"/>
      <c r="E34" s="170"/>
      <c r="F34" s="170"/>
      <c r="G34" s="450"/>
      <c r="H34" s="151"/>
      <c r="I34" s="171"/>
      <c r="J34" s="171"/>
      <c r="K34" s="171"/>
      <c r="L34" s="171"/>
      <c r="M34" s="171"/>
      <c r="N34" s="451"/>
      <c r="O34" s="452"/>
      <c r="P34" s="452"/>
      <c r="Q34" s="151"/>
      <c r="R34" s="141"/>
    </row>
    <row r="35" spans="1:18">
      <c r="A35" s="122"/>
      <c r="B35" s="140"/>
      <c r="C35" s="170"/>
      <c r="D35" s="271"/>
      <c r="E35" s="271"/>
      <c r="F35" s="170"/>
      <c r="G35" s="191"/>
      <c r="H35" s="330"/>
      <c r="I35" s="171"/>
      <c r="J35" s="171"/>
      <c r="K35" s="171"/>
      <c r="L35" s="171"/>
      <c r="M35" s="171"/>
      <c r="N35" s="191"/>
      <c r="O35" s="330"/>
      <c r="P35" s="151"/>
      <c r="Q35" s="151"/>
      <c r="R35" s="141"/>
    </row>
    <row r="36" spans="1:18">
      <c r="A36" s="122"/>
      <c r="B36" s="140"/>
      <c r="C36" s="170"/>
      <c r="D36" s="170"/>
      <c r="E36" s="170"/>
      <c r="F36" s="170"/>
      <c r="G36" s="450"/>
      <c r="H36" s="151"/>
      <c r="I36" s="171"/>
      <c r="J36" s="171"/>
      <c r="K36" s="171"/>
      <c r="L36" s="171"/>
      <c r="M36" s="171"/>
      <c r="N36" s="450"/>
      <c r="O36" s="452"/>
      <c r="P36" s="452"/>
      <c r="Q36" s="151"/>
      <c r="R36" s="141"/>
    </row>
    <row r="37" spans="1:18">
      <c r="A37" s="122"/>
      <c r="B37" s="140"/>
      <c r="C37" s="170"/>
      <c r="D37" s="170"/>
      <c r="E37" s="170"/>
      <c r="F37" s="170"/>
      <c r="G37" s="191"/>
      <c r="H37" s="330"/>
      <c r="I37" s="171"/>
      <c r="J37" s="171"/>
      <c r="K37" s="171"/>
      <c r="L37" s="171"/>
      <c r="M37" s="171"/>
      <c r="N37" s="191"/>
      <c r="O37" s="330"/>
      <c r="P37" s="151"/>
      <c r="Q37" s="151"/>
      <c r="R37" s="141"/>
    </row>
    <row r="38" spans="1:18">
      <c r="A38" s="122"/>
      <c r="B38" s="140"/>
      <c r="C38" s="170"/>
      <c r="D38" s="170"/>
      <c r="E38" s="170"/>
      <c r="F38" s="170"/>
      <c r="G38" s="450"/>
      <c r="H38" s="151"/>
      <c r="I38" s="171"/>
      <c r="J38" s="171"/>
      <c r="K38" s="171"/>
      <c r="L38" s="171"/>
      <c r="M38" s="171"/>
      <c r="N38" s="450"/>
      <c r="O38" s="452"/>
      <c r="P38" s="452"/>
      <c r="Q38" s="151"/>
      <c r="R38" s="141"/>
    </row>
    <row r="39" spans="1:18">
      <c r="A39" s="122"/>
      <c r="B39" s="140"/>
      <c r="C39" s="170"/>
      <c r="D39" s="170"/>
      <c r="E39" s="170"/>
      <c r="F39" s="170"/>
      <c r="G39" s="191"/>
      <c r="H39" s="330"/>
      <c r="I39" s="171"/>
      <c r="J39" s="171"/>
      <c r="K39" s="171"/>
      <c r="L39" s="171"/>
      <c r="M39" s="171"/>
      <c r="N39" s="191"/>
      <c r="O39" s="330"/>
      <c r="P39" s="151"/>
      <c r="Q39" s="151"/>
      <c r="R39" s="141"/>
    </row>
    <row r="40" spans="1:18">
      <c r="A40" s="122"/>
      <c r="B40" s="140"/>
      <c r="C40" s="170"/>
      <c r="D40" s="170"/>
      <c r="E40" s="170"/>
      <c r="F40" s="170"/>
      <c r="G40" s="191"/>
      <c r="H40" s="330"/>
      <c r="I40" s="171"/>
      <c r="J40" s="171"/>
      <c r="K40" s="171"/>
      <c r="L40" s="171"/>
      <c r="M40" s="171"/>
      <c r="N40" s="191"/>
      <c r="O40" s="171"/>
      <c r="P40" s="171"/>
      <c r="Q40" s="151"/>
      <c r="R40" s="141"/>
    </row>
    <row r="41" spans="1:18">
      <c r="A41" s="122"/>
      <c r="B41" s="140"/>
      <c r="C41" s="170"/>
      <c r="D41" s="271"/>
      <c r="E41" s="271"/>
      <c r="F41" s="170"/>
      <c r="G41" s="191"/>
      <c r="H41" s="330"/>
      <c r="I41" s="171"/>
      <c r="J41" s="171"/>
      <c r="K41" s="171"/>
      <c r="L41" s="171"/>
      <c r="M41" s="171"/>
      <c r="N41" s="191"/>
      <c r="O41" s="330"/>
      <c r="P41" s="171"/>
      <c r="Q41" s="151"/>
      <c r="R41" s="141"/>
    </row>
    <row r="42" spans="1:18">
      <c r="A42" s="122"/>
      <c r="B42" s="140"/>
      <c r="C42" s="170"/>
      <c r="D42" s="271"/>
      <c r="E42" s="271"/>
      <c r="F42" s="170"/>
      <c r="G42" s="151"/>
      <c r="H42" s="330"/>
      <c r="I42" s="171"/>
      <c r="J42" s="171"/>
      <c r="K42" s="171"/>
      <c r="L42" s="171"/>
      <c r="M42" s="171"/>
      <c r="N42" s="151"/>
      <c r="O42" s="330"/>
      <c r="P42" s="171"/>
      <c r="Q42" s="151"/>
      <c r="R42" s="141"/>
    </row>
    <row r="43" spans="1:18">
      <c r="A43" s="122"/>
      <c r="B43" s="140"/>
      <c r="C43" s="151"/>
      <c r="D43" s="151"/>
      <c r="E43" s="151"/>
      <c r="F43" s="151"/>
      <c r="G43" s="151"/>
      <c r="H43" s="151"/>
      <c r="I43" s="151"/>
      <c r="J43" s="453"/>
      <c r="K43" s="454" t="s">
        <v>22</v>
      </c>
      <c r="L43" s="455"/>
      <c r="M43" s="456"/>
      <c r="N43" s="456"/>
      <c r="O43" s="456"/>
      <c r="P43" s="456"/>
      <c r="Q43" s="456"/>
      <c r="R43" s="457"/>
    </row>
    <row r="44" spans="1:18">
      <c r="A44" s="122"/>
      <c r="B44" s="140"/>
      <c r="C44" s="151"/>
      <c r="D44" s="151"/>
      <c r="E44" s="151"/>
      <c r="F44" s="151"/>
      <c r="G44" s="151"/>
      <c r="H44" s="151"/>
      <c r="I44" s="151"/>
      <c r="J44" s="456"/>
      <c r="K44" s="161" t="s">
        <v>15</v>
      </c>
      <c r="L44" s="455"/>
      <c r="M44" s="456"/>
      <c r="N44" s="456"/>
      <c r="O44" s="456"/>
      <c r="P44" s="456"/>
      <c r="Q44" s="241" t="s">
        <v>14</v>
      </c>
      <c r="R44" s="457"/>
    </row>
    <row r="45" spans="1:18" ht="15.75" thickBot="1">
      <c r="A45" s="122"/>
      <c r="B45" s="154"/>
      <c r="C45" s="155"/>
      <c r="D45" s="155"/>
      <c r="E45" s="155"/>
      <c r="F45" s="155"/>
      <c r="G45" s="155"/>
      <c r="H45" s="155"/>
      <c r="I45" s="155"/>
      <c r="J45" s="155"/>
      <c r="K45" s="155"/>
      <c r="L45" s="155"/>
      <c r="M45" s="155"/>
      <c r="N45" s="155"/>
      <c r="O45" s="155"/>
      <c r="P45" s="155"/>
      <c r="Q45" s="155"/>
      <c r="R45" s="156"/>
    </row>
  </sheetData>
  <sheetProtection password="C4A2" sheet="1" objects="1" scenarios="1"/>
  <mergeCells count="7">
    <mergeCell ref="B3:R3"/>
    <mergeCell ref="B4:R4"/>
    <mergeCell ref="B5:R5"/>
    <mergeCell ref="D10:Q11"/>
    <mergeCell ref="L19:R20"/>
    <mergeCell ref="B19:I20"/>
    <mergeCell ref="B6:R6"/>
  </mergeCells>
  <hyperlinks>
    <hyperlink ref="K44" location="'Results Tonnage'!A1" display="Next Page"/>
    <hyperlink ref="Q44" location="Summary!A1" display="Previous Page"/>
  </hyperlinks>
  <pageMargins left="0.7" right="0.7" top="0.75" bottom="0.75" header="0.3" footer="0.3"/>
  <pageSetup scale="70" orientation="landscape" r:id="rId1"/>
  <headerFooter>
    <oddFooter>Page &amp;P of &amp;N</oddFooter>
  </headerFooter>
  <ignoredErrors>
    <ignoredError sqref="C10" numberStoredAsText="1"/>
  </ignoredErrors>
  <drawing r:id="rId2"/>
</worksheet>
</file>

<file path=xl/worksheets/sheet24.xml><?xml version="1.0" encoding="utf-8"?>
<worksheet xmlns="http://schemas.openxmlformats.org/spreadsheetml/2006/main" xmlns:r="http://schemas.openxmlformats.org/officeDocument/2006/relationships">
  <sheetPr>
    <tabColor theme="6"/>
    <pageSetUpPr fitToPage="1"/>
  </sheetPr>
  <dimension ref="A1:X47"/>
  <sheetViews>
    <sheetView zoomScale="80" zoomScaleNormal="80" zoomScaleSheetLayoutView="55" workbookViewId="0">
      <selection activeCell="B12" sqref="B12"/>
    </sheetView>
  </sheetViews>
  <sheetFormatPr defaultRowHeight="15"/>
  <cols>
    <col min="1" max="1" width="5.28515625" style="121" customWidth="1"/>
    <col min="2" max="7" width="9.140625" style="121" customWidth="1"/>
    <col min="8" max="8" width="9.140625" style="121"/>
    <col min="9" max="9" width="9.140625" style="122" customWidth="1"/>
    <col min="10" max="10" width="9.140625" style="122"/>
    <col min="11" max="11" width="11.42578125" style="122" bestFit="1" customWidth="1"/>
    <col min="12" max="12" width="9.42578125" style="122" bestFit="1" customWidth="1"/>
    <col min="13" max="13" width="9.140625" style="122"/>
    <col min="14" max="14" width="12.5703125" style="122" bestFit="1" customWidth="1"/>
    <col min="15" max="15" width="12.28515625" style="122" bestFit="1" customWidth="1"/>
    <col min="16" max="16" width="11.28515625" style="122" customWidth="1"/>
    <col min="17" max="17" width="9.140625" style="122"/>
    <col min="18" max="18" width="9.140625" style="122" customWidth="1"/>
    <col min="19" max="19" width="5.28515625" style="122" customWidth="1"/>
    <col min="20" max="20" width="10.140625" style="284" customWidth="1"/>
    <col min="21" max="21" width="11.28515625" style="458" customWidth="1"/>
    <col min="22" max="24" width="9.140625" style="225"/>
    <col min="25" max="16384" width="9.140625" style="122"/>
  </cols>
  <sheetData>
    <row r="1" spans="1:21" ht="15.75" thickBot="1"/>
    <row r="2" spans="1:21">
      <c r="B2" s="137"/>
      <c r="C2" s="157"/>
      <c r="D2" s="157"/>
      <c r="E2" s="157"/>
      <c r="F2" s="157"/>
      <c r="G2" s="157"/>
      <c r="H2" s="157"/>
      <c r="I2" s="157"/>
      <c r="J2" s="157"/>
      <c r="K2" s="157"/>
      <c r="L2" s="157"/>
      <c r="M2" s="157"/>
      <c r="N2" s="157"/>
      <c r="O2" s="157"/>
      <c r="P2" s="157"/>
      <c r="Q2" s="157"/>
      <c r="R2" s="139"/>
    </row>
    <row r="3" spans="1:21" ht="18.75">
      <c r="A3" s="127"/>
      <c r="B3" s="128" t="s">
        <v>288</v>
      </c>
      <c r="C3" s="129"/>
      <c r="D3" s="129"/>
      <c r="E3" s="129"/>
      <c r="F3" s="129"/>
      <c r="G3" s="129"/>
      <c r="H3" s="129"/>
      <c r="I3" s="129"/>
      <c r="J3" s="129"/>
      <c r="K3" s="129"/>
      <c r="L3" s="129"/>
      <c r="M3" s="129"/>
      <c r="N3" s="129"/>
      <c r="O3" s="129"/>
      <c r="P3" s="129"/>
      <c r="Q3" s="129"/>
      <c r="R3" s="130"/>
    </row>
    <row r="4" spans="1:21" ht="18.75">
      <c r="A4" s="127"/>
      <c r="B4" s="131" t="s">
        <v>431</v>
      </c>
      <c r="C4" s="132"/>
      <c r="D4" s="132"/>
      <c r="E4" s="132"/>
      <c r="F4" s="132"/>
      <c r="G4" s="132"/>
      <c r="H4" s="132"/>
      <c r="I4" s="132"/>
      <c r="J4" s="132"/>
      <c r="K4" s="132"/>
      <c r="L4" s="132"/>
      <c r="M4" s="132"/>
      <c r="N4" s="132"/>
      <c r="O4" s="132"/>
      <c r="P4" s="132"/>
      <c r="Q4" s="132"/>
      <c r="R4" s="133"/>
    </row>
    <row r="5" spans="1:21" ht="15.75">
      <c r="B5" s="131" t="s">
        <v>206</v>
      </c>
      <c r="C5" s="132"/>
      <c r="D5" s="132"/>
      <c r="E5" s="132"/>
      <c r="F5" s="132"/>
      <c r="G5" s="132"/>
      <c r="H5" s="132"/>
      <c r="I5" s="132"/>
      <c r="J5" s="132"/>
      <c r="K5" s="132"/>
      <c r="L5" s="132"/>
      <c r="M5" s="132"/>
      <c r="N5" s="132"/>
      <c r="O5" s="132"/>
      <c r="P5" s="132"/>
      <c r="Q5" s="132"/>
      <c r="R5" s="133"/>
    </row>
    <row r="6" spans="1:21" ht="15.75" customHeight="1" thickBot="1">
      <c r="B6" s="134" t="s">
        <v>429</v>
      </c>
      <c r="C6" s="135"/>
      <c r="D6" s="135"/>
      <c r="E6" s="135"/>
      <c r="F6" s="135"/>
      <c r="G6" s="135"/>
      <c r="H6" s="135"/>
      <c r="I6" s="135"/>
      <c r="J6" s="135"/>
      <c r="K6" s="135"/>
      <c r="L6" s="135"/>
      <c r="M6" s="135"/>
      <c r="N6" s="135"/>
      <c r="O6" s="135"/>
      <c r="P6" s="135"/>
      <c r="Q6" s="135"/>
      <c r="R6" s="136"/>
    </row>
    <row r="7" spans="1:21" ht="15.75" thickBot="1">
      <c r="B7" s="255"/>
      <c r="C7" s="255"/>
      <c r="D7" s="255"/>
      <c r="E7" s="255"/>
      <c r="F7" s="255"/>
      <c r="G7" s="255"/>
      <c r="H7" s="255"/>
      <c r="I7" s="220"/>
      <c r="J7" s="220"/>
      <c r="K7" s="220"/>
      <c r="L7" s="220"/>
      <c r="M7" s="220"/>
      <c r="N7" s="220"/>
      <c r="O7" s="220"/>
      <c r="P7" s="220"/>
      <c r="Q7" s="220"/>
      <c r="R7" s="220"/>
    </row>
    <row r="8" spans="1:21">
      <c r="B8" s="212"/>
      <c r="C8" s="138"/>
      <c r="D8" s="138"/>
      <c r="E8" s="138"/>
      <c r="F8" s="138"/>
      <c r="G8" s="138"/>
      <c r="H8" s="138"/>
      <c r="I8" s="138"/>
      <c r="J8" s="138"/>
      <c r="K8" s="138"/>
      <c r="L8" s="138"/>
      <c r="M8" s="138"/>
      <c r="N8" s="138"/>
      <c r="O8" s="138"/>
      <c r="P8" s="138"/>
      <c r="Q8" s="138"/>
      <c r="R8" s="213"/>
    </row>
    <row r="9" spans="1:21">
      <c r="B9" s="214"/>
      <c r="C9" s="71"/>
      <c r="D9" s="18"/>
      <c r="E9" s="13"/>
      <c r="F9" s="13"/>
      <c r="G9" s="13"/>
      <c r="H9" s="13"/>
      <c r="I9" s="13"/>
      <c r="J9" s="13"/>
      <c r="K9" s="65"/>
      <c r="L9" s="13"/>
      <c r="M9" s="13"/>
      <c r="N9" s="13"/>
      <c r="O9" s="13"/>
      <c r="P9" s="13"/>
      <c r="Q9" s="13"/>
      <c r="R9" s="22"/>
    </row>
    <row r="10" spans="1:21">
      <c r="B10" s="214"/>
      <c r="C10" s="71" t="s">
        <v>48</v>
      </c>
      <c r="D10" s="142" t="s">
        <v>412</v>
      </c>
      <c r="E10" s="143"/>
      <c r="F10" s="143"/>
      <c r="G10" s="143"/>
      <c r="H10" s="143"/>
      <c r="I10" s="143"/>
      <c r="J10" s="143"/>
      <c r="K10" s="143"/>
      <c r="L10" s="143"/>
      <c r="M10" s="143"/>
      <c r="N10" s="143"/>
      <c r="O10" s="143"/>
      <c r="P10" s="143"/>
      <c r="Q10" s="143"/>
      <c r="R10" s="22"/>
    </row>
    <row r="11" spans="1:21">
      <c r="B11" s="214"/>
      <c r="C11" s="71"/>
      <c r="D11" s="143"/>
      <c r="E11" s="143"/>
      <c r="F11" s="143"/>
      <c r="G11" s="143"/>
      <c r="H11" s="143"/>
      <c r="I11" s="143"/>
      <c r="J11" s="143"/>
      <c r="K11" s="143"/>
      <c r="L11" s="143"/>
      <c r="M11" s="143"/>
      <c r="N11" s="143"/>
      <c r="O11" s="143"/>
      <c r="P11" s="143"/>
      <c r="Q11" s="143"/>
      <c r="R11" s="22"/>
    </row>
    <row r="12" spans="1:21">
      <c r="B12" s="214"/>
      <c r="C12" s="71"/>
      <c r="D12" s="18"/>
      <c r="E12" s="13"/>
      <c r="F12" s="13"/>
      <c r="G12" s="13"/>
      <c r="H12" s="13"/>
      <c r="I12" s="13"/>
      <c r="J12" s="13"/>
      <c r="K12" s="13"/>
      <c r="L12" s="13"/>
      <c r="M12" s="13"/>
      <c r="N12" s="7"/>
      <c r="O12" s="13"/>
      <c r="P12" s="13"/>
      <c r="Q12" s="13"/>
      <c r="R12" s="22"/>
    </row>
    <row r="13" spans="1:21" ht="15.75" thickBot="1">
      <c r="B13" s="214"/>
      <c r="C13" s="71"/>
      <c r="D13" s="18"/>
      <c r="E13" s="13"/>
      <c r="F13" s="13"/>
      <c r="G13" s="13"/>
      <c r="H13" s="13"/>
      <c r="I13" s="13"/>
      <c r="J13" s="13"/>
      <c r="K13" s="13"/>
      <c r="L13" s="13"/>
      <c r="M13" s="13"/>
      <c r="N13" s="445" t="s">
        <v>371</v>
      </c>
      <c r="O13" s="13"/>
      <c r="P13" s="41" t="s">
        <v>372</v>
      </c>
      <c r="Q13" s="13"/>
      <c r="R13" s="22"/>
    </row>
    <row r="14" spans="1:21" ht="15.75" thickBot="1">
      <c r="B14" s="214"/>
      <c r="C14" s="71"/>
      <c r="D14" s="25" t="s">
        <v>413</v>
      </c>
      <c r="E14" s="13"/>
      <c r="F14" s="13"/>
      <c r="G14" s="13"/>
      <c r="H14" s="13"/>
      <c r="I14" s="13"/>
      <c r="J14" s="13"/>
      <c r="K14" s="13"/>
      <c r="L14" s="13"/>
      <c r="M14" s="13"/>
      <c r="N14" s="76">
        <f>U15</f>
        <v>0</v>
      </c>
      <c r="O14" s="41"/>
      <c r="P14" s="76">
        <f>U19</f>
        <v>0</v>
      </c>
      <c r="Q14" s="13"/>
      <c r="R14" s="22"/>
      <c r="U14" s="458" t="s">
        <v>201</v>
      </c>
    </row>
    <row r="15" spans="1:21" ht="15.75" thickBot="1">
      <c r="B15" s="214"/>
      <c r="C15" s="71"/>
      <c r="D15" s="18"/>
      <c r="E15" s="13"/>
      <c r="F15" s="13"/>
      <c r="G15" s="13"/>
      <c r="H15" s="13"/>
      <c r="I15" s="13"/>
      <c r="J15" s="13"/>
      <c r="K15" s="13"/>
      <c r="L15" s="13"/>
      <c r="M15" s="13"/>
      <c r="N15" s="8"/>
      <c r="O15" s="13"/>
      <c r="P15" s="13"/>
      <c r="Q15" s="13"/>
      <c r="R15" s="22"/>
      <c r="T15" s="284" t="s">
        <v>512</v>
      </c>
      <c r="U15" s="458">
        <f>'Refuse Composition'!L33*'Refuse Overview'!O20</f>
        <v>0</v>
      </c>
    </row>
    <row r="16" spans="1:21" ht="15.75" thickBot="1">
      <c r="B16" s="214"/>
      <c r="C16" s="71"/>
      <c r="D16" s="25" t="s">
        <v>414</v>
      </c>
      <c r="E16" s="13"/>
      <c r="F16" s="13"/>
      <c r="G16" s="13"/>
      <c r="H16" s="13"/>
      <c r="I16" s="13"/>
      <c r="J16" s="13"/>
      <c r="K16" s="13"/>
      <c r="L16" s="13"/>
      <c r="M16" s="13"/>
      <c r="N16" s="76">
        <f>U16</f>
        <v>0</v>
      </c>
      <c r="O16" s="41"/>
      <c r="P16" s="76">
        <f>U20</f>
        <v>0</v>
      </c>
      <c r="Q16" s="13"/>
      <c r="R16" s="22"/>
      <c r="T16" s="284" t="s">
        <v>513</v>
      </c>
      <c r="U16" s="458">
        <f>'Refuse Overview'!O20-U15</f>
        <v>0</v>
      </c>
    </row>
    <row r="17" spans="1:24" s="284" customFormat="1" ht="15.75" thickBot="1">
      <c r="A17" s="440"/>
      <c r="B17" s="441"/>
      <c r="C17" s="228"/>
      <c r="D17" s="442"/>
      <c r="E17" s="83"/>
      <c r="F17" s="83"/>
      <c r="G17" s="83"/>
      <c r="H17" s="83"/>
      <c r="I17" s="83"/>
      <c r="J17" s="83"/>
      <c r="K17" s="83"/>
      <c r="L17" s="83"/>
      <c r="M17" s="83"/>
      <c r="N17" s="81"/>
      <c r="O17" s="82"/>
      <c r="P17" s="83"/>
      <c r="Q17" s="83"/>
      <c r="R17" s="444"/>
      <c r="U17" s="458"/>
      <c r="V17" s="225"/>
      <c r="W17" s="225"/>
      <c r="X17" s="225"/>
    </row>
    <row r="18" spans="1:24" ht="15.75" thickBot="1">
      <c r="B18" s="214"/>
      <c r="C18" s="71"/>
      <c r="D18" s="29" t="s">
        <v>226</v>
      </c>
      <c r="E18" s="41"/>
      <c r="F18" s="41"/>
      <c r="G18" s="41"/>
      <c r="H18" s="41"/>
      <c r="I18" s="41"/>
      <c r="J18" s="41"/>
      <c r="K18" s="41"/>
      <c r="L18" s="41"/>
      <c r="M18" s="41"/>
      <c r="N18" s="80">
        <f>N14+N16</f>
        <v>0</v>
      </c>
      <c r="O18" s="41"/>
      <c r="P18" s="80">
        <f>P14+P16</f>
        <v>0</v>
      </c>
      <c r="Q18" s="13"/>
      <c r="R18" s="22"/>
      <c r="U18" s="458" t="s">
        <v>201</v>
      </c>
    </row>
    <row r="19" spans="1:24">
      <c r="B19" s="214"/>
      <c r="C19" s="71"/>
      <c r="D19" s="18"/>
      <c r="E19" s="13"/>
      <c r="F19" s="13"/>
      <c r="G19" s="13"/>
      <c r="H19" s="13"/>
      <c r="I19" s="13"/>
      <c r="J19" s="13"/>
      <c r="K19" s="13"/>
      <c r="L19" s="13"/>
      <c r="M19" s="13"/>
      <c r="N19" s="7"/>
      <c r="O19" s="200"/>
      <c r="P19" s="41"/>
      <c r="Q19" s="13"/>
      <c r="R19" s="22"/>
      <c r="T19" s="284" t="s">
        <v>514</v>
      </c>
      <c r="U19" s="458">
        <f>'Tons per Year'!K40</f>
        <v>0</v>
      </c>
    </row>
    <row r="20" spans="1:24" ht="15" customHeight="1">
      <c r="B20" s="446" t="s">
        <v>510</v>
      </c>
      <c r="C20" s="447"/>
      <c r="D20" s="447"/>
      <c r="E20" s="447"/>
      <c r="F20" s="447"/>
      <c r="G20" s="447"/>
      <c r="H20" s="447"/>
      <c r="I20" s="447"/>
      <c r="J20" s="32"/>
      <c r="K20" s="447" t="s">
        <v>511</v>
      </c>
      <c r="L20" s="447"/>
      <c r="M20" s="447"/>
      <c r="N20" s="447"/>
      <c r="O20" s="447"/>
      <c r="P20" s="447"/>
      <c r="Q20" s="447"/>
      <c r="R20" s="448"/>
      <c r="T20" s="284" t="s">
        <v>515</v>
      </c>
      <c r="U20" s="458">
        <f>'Refuse Overview'!O20-U19</f>
        <v>0</v>
      </c>
    </row>
    <row r="21" spans="1:24">
      <c r="B21" s="446"/>
      <c r="C21" s="447"/>
      <c r="D21" s="447"/>
      <c r="E21" s="447"/>
      <c r="F21" s="447"/>
      <c r="G21" s="447"/>
      <c r="H21" s="447"/>
      <c r="I21" s="447"/>
      <c r="J21" s="13"/>
      <c r="K21" s="447"/>
      <c r="L21" s="447"/>
      <c r="M21" s="447"/>
      <c r="N21" s="447"/>
      <c r="O21" s="447"/>
      <c r="P21" s="447"/>
      <c r="Q21" s="447"/>
      <c r="R21" s="448"/>
      <c r="V21" s="225" t="s">
        <v>200</v>
      </c>
    </row>
    <row r="22" spans="1:24">
      <c r="B22" s="446"/>
      <c r="C22" s="447"/>
      <c r="D22" s="447"/>
      <c r="E22" s="447"/>
      <c r="F22" s="447"/>
      <c r="G22" s="447"/>
      <c r="H22" s="447"/>
      <c r="I22" s="447"/>
      <c r="J22" s="13"/>
      <c r="K22" s="447"/>
      <c r="L22" s="447"/>
      <c r="M22" s="447"/>
      <c r="N22" s="447"/>
      <c r="O22" s="447"/>
      <c r="P22" s="447"/>
      <c r="Q22" s="447"/>
      <c r="R22" s="448"/>
    </row>
    <row r="23" spans="1:24">
      <c r="B23" s="214"/>
      <c r="C23" s="71"/>
      <c r="D23" s="18"/>
      <c r="E23" s="13"/>
      <c r="F23" s="13"/>
      <c r="G23" s="13"/>
      <c r="H23" s="13"/>
      <c r="I23" s="13"/>
      <c r="J23" s="13"/>
      <c r="K23" s="13"/>
      <c r="L23" s="13"/>
      <c r="M23" s="13"/>
      <c r="N23" s="12"/>
      <c r="O23" s="13"/>
      <c r="P23" s="13"/>
      <c r="Q23" s="13"/>
      <c r="R23" s="22"/>
    </row>
    <row r="24" spans="1:24">
      <c r="B24" s="214"/>
      <c r="C24" s="71"/>
      <c r="D24" s="18"/>
      <c r="E24" s="13"/>
      <c r="F24" s="13"/>
      <c r="G24" s="13"/>
      <c r="H24" s="13"/>
      <c r="I24" s="13"/>
      <c r="J24" s="13"/>
      <c r="K24" s="13"/>
      <c r="L24" s="13"/>
      <c r="M24" s="13"/>
      <c r="N24" s="12"/>
      <c r="O24" s="13"/>
      <c r="P24" s="13"/>
      <c r="Q24" s="13"/>
      <c r="R24" s="22"/>
    </row>
    <row r="25" spans="1:24">
      <c r="B25" s="214"/>
      <c r="C25" s="71"/>
      <c r="D25" s="18"/>
      <c r="E25" s="13"/>
      <c r="F25" s="13"/>
      <c r="G25" s="13"/>
      <c r="H25" s="13"/>
      <c r="I25" s="13"/>
      <c r="J25" s="13"/>
      <c r="K25" s="13"/>
      <c r="L25" s="13"/>
      <c r="M25" s="13"/>
      <c r="N25" s="449"/>
      <c r="O25" s="13"/>
      <c r="P25" s="13"/>
      <c r="Q25" s="13"/>
      <c r="R25" s="22"/>
    </row>
    <row r="26" spans="1:24">
      <c r="B26" s="214"/>
      <c r="C26" s="71"/>
      <c r="D26" s="18"/>
      <c r="E26" s="13"/>
      <c r="F26" s="13"/>
      <c r="G26" s="13"/>
      <c r="H26" s="13"/>
      <c r="I26" s="13"/>
      <c r="J26" s="13"/>
      <c r="K26" s="13"/>
      <c r="L26" s="13"/>
      <c r="M26" s="13"/>
      <c r="N26" s="12"/>
      <c r="O26" s="13"/>
      <c r="P26" s="13"/>
      <c r="Q26" s="13"/>
      <c r="R26" s="22"/>
    </row>
    <row r="27" spans="1:24">
      <c r="B27" s="214"/>
      <c r="C27" s="71"/>
      <c r="D27" s="18"/>
      <c r="E27" s="13"/>
      <c r="F27" s="13"/>
      <c r="G27" s="13"/>
      <c r="H27" s="13"/>
      <c r="I27" s="13"/>
      <c r="J27" s="13"/>
      <c r="K27" s="13"/>
      <c r="L27" s="13"/>
      <c r="M27" s="13"/>
      <c r="N27" s="12"/>
      <c r="O27" s="13"/>
      <c r="P27" s="13"/>
      <c r="Q27" s="13"/>
      <c r="R27" s="22"/>
    </row>
    <row r="28" spans="1:24">
      <c r="B28" s="214"/>
      <c r="C28" s="71"/>
      <c r="D28" s="18"/>
      <c r="E28" s="13"/>
      <c r="F28" s="13"/>
      <c r="G28" s="13"/>
      <c r="H28" s="13"/>
      <c r="I28" s="13"/>
      <c r="J28" s="13"/>
      <c r="K28" s="13"/>
      <c r="L28" s="13"/>
      <c r="M28" s="13"/>
      <c r="N28" s="13"/>
      <c r="O28" s="13"/>
      <c r="P28" s="13"/>
      <c r="Q28" s="13"/>
      <c r="R28" s="22"/>
    </row>
    <row r="29" spans="1:24">
      <c r="B29" s="214"/>
      <c r="C29" s="71"/>
      <c r="D29" s="18"/>
      <c r="E29" s="13"/>
      <c r="F29" s="13"/>
      <c r="G29" s="13"/>
      <c r="H29" s="13"/>
      <c r="I29" s="13"/>
      <c r="J29" s="13"/>
      <c r="K29" s="13"/>
      <c r="L29" s="13"/>
      <c r="M29" s="13"/>
      <c r="N29" s="316"/>
      <c r="O29" s="13"/>
      <c r="P29" s="13"/>
      <c r="Q29" s="13"/>
      <c r="R29" s="22"/>
    </row>
    <row r="30" spans="1:24">
      <c r="B30" s="214"/>
      <c r="C30" s="71"/>
      <c r="D30" s="18"/>
      <c r="E30" s="13"/>
      <c r="F30" s="13"/>
      <c r="G30" s="13"/>
      <c r="H30" s="13"/>
      <c r="I30" s="13"/>
      <c r="J30" s="13"/>
      <c r="K30" s="13"/>
      <c r="L30" s="13"/>
      <c r="M30" s="13"/>
      <c r="N30" s="13"/>
      <c r="O30" s="13"/>
      <c r="P30" s="13"/>
      <c r="Q30" s="13"/>
      <c r="R30" s="22"/>
    </row>
    <row r="31" spans="1:24">
      <c r="B31" s="214"/>
      <c r="C31" s="71"/>
      <c r="D31" s="18"/>
      <c r="E31" s="13"/>
      <c r="F31" s="13"/>
      <c r="G31" s="13"/>
      <c r="H31" s="13"/>
      <c r="I31" s="13"/>
      <c r="J31" s="13"/>
      <c r="K31" s="13"/>
      <c r="L31" s="13"/>
      <c r="M31" s="13"/>
      <c r="N31" s="13"/>
      <c r="O31" s="13"/>
      <c r="P31" s="13"/>
      <c r="Q31" s="13"/>
      <c r="R31" s="22"/>
    </row>
    <row r="32" spans="1:24">
      <c r="B32" s="140"/>
      <c r="C32" s="170"/>
      <c r="D32" s="330"/>
      <c r="E32" s="151"/>
      <c r="F32" s="151"/>
      <c r="G32" s="151"/>
      <c r="H32" s="151"/>
      <c r="I32" s="151"/>
      <c r="J32" s="151"/>
      <c r="K32" s="151"/>
      <c r="L32" s="151"/>
      <c r="M32" s="151"/>
      <c r="N32" s="151"/>
      <c r="O32" s="151"/>
      <c r="P32" s="151"/>
      <c r="Q32" s="151"/>
      <c r="R32" s="141"/>
    </row>
    <row r="33" spans="1:18">
      <c r="B33" s="140"/>
      <c r="C33" s="170"/>
      <c r="D33" s="271"/>
      <c r="E33" s="151"/>
      <c r="F33" s="151"/>
      <c r="G33" s="191"/>
      <c r="H33" s="330"/>
      <c r="I33" s="151"/>
      <c r="J33" s="151"/>
      <c r="K33" s="151"/>
      <c r="L33" s="151"/>
      <c r="M33" s="151"/>
      <c r="N33" s="151"/>
      <c r="O33" s="151"/>
      <c r="P33" s="151"/>
      <c r="Q33" s="151"/>
      <c r="R33" s="141"/>
    </row>
    <row r="34" spans="1:18">
      <c r="B34" s="140"/>
      <c r="C34" s="170"/>
      <c r="D34" s="330"/>
      <c r="E34" s="151"/>
      <c r="F34" s="151"/>
      <c r="G34" s="191"/>
      <c r="H34" s="151"/>
      <c r="I34" s="151"/>
      <c r="J34" s="151"/>
      <c r="K34" s="151"/>
      <c r="L34" s="151"/>
      <c r="M34" s="151"/>
      <c r="N34" s="151"/>
      <c r="O34" s="151"/>
      <c r="P34" s="151"/>
      <c r="Q34" s="151"/>
      <c r="R34" s="141"/>
    </row>
    <row r="35" spans="1:18">
      <c r="A35" s="122"/>
      <c r="B35" s="140"/>
      <c r="C35" s="170"/>
      <c r="D35" s="271"/>
      <c r="E35" s="271"/>
      <c r="F35" s="170"/>
      <c r="G35" s="191"/>
      <c r="H35" s="330"/>
      <c r="I35" s="171"/>
      <c r="J35" s="171"/>
      <c r="K35" s="171"/>
      <c r="L35" s="171"/>
      <c r="M35" s="171"/>
      <c r="N35" s="171"/>
      <c r="O35" s="330"/>
      <c r="P35" s="151"/>
      <c r="Q35" s="151"/>
      <c r="R35" s="141"/>
    </row>
    <row r="36" spans="1:18">
      <c r="A36" s="122"/>
      <c r="B36" s="140"/>
      <c r="C36" s="170"/>
      <c r="D36" s="170"/>
      <c r="E36" s="170"/>
      <c r="F36" s="170"/>
      <c r="G36" s="450"/>
      <c r="H36" s="151"/>
      <c r="I36" s="171"/>
      <c r="J36" s="171"/>
      <c r="K36" s="171"/>
      <c r="L36" s="171"/>
      <c r="M36" s="171"/>
      <c r="N36" s="451"/>
      <c r="O36" s="452"/>
      <c r="P36" s="452"/>
      <c r="Q36" s="151"/>
      <c r="R36" s="141"/>
    </row>
    <row r="37" spans="1:18">
      <c r="A37" s="122"/>
      <c r="B37" s="140"/>
      <c r="C37" s="170"/>
      <c r="D37" s="271"/>
      <c r="E37" s="271"/>
      <c r="F37" s="170"/>
      <c r="G37" s="191"/>
      <c r="H37" s="330"/>
      <c r="I37" s="171"/>
      <c r="J37" s="171"/>
      <c r="K37" s="171"/>
      <c r="L37" s="171"/>
      <c r="M37" s="171"/>
      <c r="N37" s="191"/>
      <c r="O37" s="330"/>
      <c r="P37" s="151"/>
      <c r="Q37" s="151"/>
      <c r="R37" s="141"/>
    </row>
    <row r="38" spans="1:18">
      <c r="A38" s="122"/>
      <c r="B38" s="140"/>
      <c r="C38" s="170"/>
      <c r="D38" s="170"/>
      <c r="E38" s="170"/>
      <c r="F38" s="170"/>
      <c r="G38" s="450"/>
      <c r="H38" s="151"/>
      <c r="I38" s="171"/>
      <c r="J38" s="171"/>
      <c r="K38" s="171"/>
      <c r="L38" s="171"/>
      <c r="M38" s="171"/>
      <c r="N38" s="450"/>
      <c r="O38" s="452"/>
      <c r="P38" s="452"/>
      <c r="Q38" s="151"/>
      <c r="R38" s="141"/>
    </row>
    <row r="39" spans="1:18">
      <c r="A39" s="122"/>
      <c r="B39" s="140"/>
      <c r="C39" s="170"/>
      <c r="D39" s="170"/>
      <c r="E39" s="170"/>
      <c r="F39" s="170"/>
      <c r="G39" s="191"/>
      <c r="H39" s="330"/>
      <c r="I39" s="171"/>
      <c r="J39" s="171"/>
      <c r="K39" s="171"/>
      <c r="L39" s="171"/>
      <c r="M39" s="171"/>
      <c r="N39" s="191"/>
      <c r="O39" s="330"/>
      <c r="P39" s="151"/>
      <c r="Q39" s="151"/>
      <c r="R39" s="141"/>
    </row>
    <row r="40" spans="1:18">
      <c r="A40" s="122"/>
      <c r="B40" s="140"/>
      <c r="C40" s="170"/>
      <c r="D40" s="170"/>
      <c r="E40" s="170"/>
      <c r="F40" s="170"/>
      <c r="G40" s="450"/>
      <c r="H40" s="151"/>
      <c r="I40" s="171"/>
      <c r="J40" s="171"/>
      <c r="K40" s="171"/>
      <c r="L40" s="171"/>
      <c r="M40" s="171"/>
      <c r="N40" s="450"/>
      <c r="O40" s="452"/>
      <c r="P40" s="452"/>
      <c r="Q40" s="151"/>
      <c r="R40" s="141"/>
    </row>
    <row r="41" spans="1:18">
      <c r="A41" s="122"/>
      <c r="B41" s="140"/>
      <c r="C41" s="170"/>
      <c r="D41" s="170"/>
      <c r="E41" s="170"/>
      <c r="F41" s="170"/>
      <c r="G41" s="191"/>
      <c r="H41" s="330"/>
      <c r="I41" s="171"/>
      <c r="J41" s="171"/>
      <c r="K41" s="171"/>
      <c r="L41" s="171"/>
      <c r="M41" s="171"/>
      <c r="N41" s="191"/>
      <c r="O41" s="330"/>
      <c r="P41" s="151"/>
      <c r="Q41" s="151"/>
      <c r="R41" s="141"/>
    </row>
    <row r="42" spans="1:18">
      <c r="A42" s="122"/>
      <c r="B42" s="140"/>
      <c r="C42" s="170"/>
      <c r="D42" s="170"/>
      <c r="E42" s="170"/>
      <c r="F42" s="170"/>
      <c r="G42" s="191"/>
      <c r="H42" s="330"/>
      <c r="I42" s="171"/>
      <c r="J42" s="171"/>
      <c r="K42" s="171"/>
      <c r="L42" s="171"/>
      <c r="M42" s="171"/>
      <c r="N42" s="191"/>
      <c r="O42" s="171"/>
      <c r="P42" s="171"/>
      <c r="Q42" s="151"/>
      <c r="R42" s="141"/>
    </row>
    <row r="43" spans="1:18">
      <c r="A43" s="122"/>
      <c r="B43" s="140"/>
      <c r="C43" s="170"/>
      <c r="D43" s="271"/>
      <c r="E43" s="271"/>
      <c r="F43" s="170"/>
      <c r="G43" s="191"/>
      <c r="H43" s="330"/>
      <c r="I43" s="171"/>
      <c r="J43" s="171"/>
      <c r="K43" s="171"/>
      <c r="L43" s="171"/>
      <c r="M43" s="171"/>
      <c r="N43" s="191"/>
      <c r="O43" s="330"/>
      <c r="P43" s="171"/>
      <c r="Q43" s="151"/>
      <c r="R43" s="141"/>
    </row>
    <row r="44" spans="1:18">
      <c r="A44" s="122"/>
      <c r="B44" s="140"/>
      <c r="C44" s="170"/>
      <c r="D44" s="271"/>
      <c r="E44" s="271"/>
      <c r="F44" s="170"/>
      <c r="G44" s="151"/>
      <c r="H44" s="330"/>
      <c r="I44" s="171"/>
      <c r="J44" s="171"/>
      <c r="K44" s="171"/>
      <c r="L44" s="171"/>
      <c r="M44" s="171"/>
      <c r="N44" s="151"/>
      <c r="O44" s="330"/>
      <c r="P44" s="171"/>
      <c r="Q44" s="151"/>
      <c r="R44" s="141"/>
    </row>
    <row r="45" spans="1:18">
      <c r="A45" s="122"/>
      <c r="B45" s="140"/>
      <c r="C45" s="151"/>
      <c r="D45" s="151"/>
      <c r="E45" s="151"/>
      <c r="F45" s="151"/>
      <c r="G45" s="151"/>
      <c r="H45" s="151"/>
      <c r="I45" s="151"/>
      <c r="J45" s="168"/>
      <c r="K45" s="191" t="s">
        <v>22</v>
      </c>
      <c r="L45" s="194"/>
      <c r="M45" s="151"/>
      <c r="N45" s="151"/>
      <c r="O45" s="151"/>
      <c r="P45" s="151"/>
      <c r="Q45" s="151"/>
      <c r="R45" s="141"/>
    </row>
    <row r="46" spans="1:18">
      <c r="A46" s="122"/>
      <c r="B46" s="140"/>
      <c r="C46" s="151"/>
      <c r="D46" s="151"/>
      <c r="E46" s="151"/>
      <c r="F46" s="151"/>
      <c r="G46" s="151"/>
      <c r="H46" s="151"/>
      <c r="I46" s="151"/>
      <c r="J46" s="151"/>
      <c r="K46" s="161" t="s">
        <v>15</v>
      </c>
      <c r="L46" s="194"/>
      <c r="M46" s="151"/>
      <c r="N46" s="151"/>
      <c r="O46" s="151"/>
      <c r="P46" s="151"/>
      <c r="Q46" s="241" t="s">
        <v>14</v>
      </c>
      <c r="R46" s="141"/>
    </row>
    <row r="47" spans="1:18" ht="15.75" thickBot="1">
      <c r="A47" s="122"/>
      <c r="B47" s="154"/>
      <c r="C47" s="155"/>
      <c r="D47" s="155"/>
      <c r="E47" s="155"/>
      <c r="F47" s="155"/>
      <c r="G47" s="155"/>
      <c r="H47" s="155"/>
      <c r="I47" s="155"/>
      <c r="J47" s="155"/>
      <c r="K47" s="155"/>
      <c r="L47" s="155"/>
      <c r="M47" s="155"/>
      <c r="N47" s="155"/>
      <c r="O47" s="155"/>
      <c r="P47" s="155"/>
      <c r="Q47" s="155"/>
      <c r="R47" s="156"/>
    </row>
  </sheetData>
  <sheetProtection password="C4A2" sheet="1" objects="1" scenarios="1"/>
  <mergeCells count="7">
    <mergeCell ref="B3:R3"/>
    <mergeCell ref="B4:R4"/>
    <mergeCell ref="B5:R5"/>
    <mergeCell ref="D10:Q11"/>
    <mergeCell ref="B20:I22"/>
    <mergeCell ref="K20:R22"/>
    <mergeCell ref="B6:R6"/>
  </mergeCells>
  <hyperlinks>
    <hyperlink ref="K46" location="'Results Financial'!A1" display="Next Page"/>
    <hyperlink ref="Q46" location="'Results Comp of Organics'!A1" display="Previous Page"/>
  </hyperlinks>
  <pageMargins left="0.7" right="0.7" top="0.75" bottom="0.75" header="0.3" footer="0.3"/>
  <pageSetup scale="68" orientation="landscape" r:id="rId1"/>
  <headerFooter>
    <oddFooter>Page &amp;P of &amp;N</oddFooter>
  </headerFooter>
  <drawing r:id="rId2"/>
</worksheet>
</file>

<file path=xl/worksheets/sheet25.xml><?xml version="1.0" encoding="utf-8"?>
<worksheet xmlns="http://schemas.openxmlformats.org/spreadsheetml/2006/main" xmlns:r="http://schemas.openxmlformats.org/officeDocument/2006/relationships">
  <sheetPr>
    <tabColor theme="6"/>
    <pageSetUpPr fitToPage="1"/>
  </sheetPr>
  <dimension ref="A1:T49"/>
  <sheetViews>
    <sheetView zoomScale="85" zoomScaleNormal="85" workbookViewId="0">
      <selection sqref="A1:XFD1048576"/>
    </sheetView>
  </sheetViews>
  <sheetFormatPr defaultRowHeight="15"/>
  <cols>
    <col min="1" max="1" width="5.28515625" style="121" customWidth="1"/>
    <col min="2" max="7" width="9.140625" style="121" customWidth="1"/>
    <col min="8" max="8" width="9.140625" style="121"/>
    <col min="9" max="9" width="9.140625" style="122" customWidth="1"/>
    <col min="10" max="10" width="9.140625" style="122"/>
    <col min="11" max="11" width="11.42578125" style="122" bestFit="1" customWidth="1"/>
    <col min="12" max="12" width="9.42578125" style="122" bestFit="1" customWidth="1"/>
    <col min="13" max="13" width="9.140625" style="122"/>
    <col min="14" max="14" width="17.7109375" style="122" customWidth="1"/>
    <col min="15" max="15" width="9.140625" style="122" customWidth="1"/>
    <col min="16" max="17" width="9.140625" style="122"/>
    <col min="18" max="18" width="9.140625" style="122" customWidth="1"/>
    <col min="19" max="19" width="5.28515625" style="122" customWidth="1"/>
    <col min="20" max="20" width="10.5703125" style="284" bestFit="1" customWidth="1"/>
    <col min="21" max="16384" width="9.140625" style="122"/>
  </cols>
  <sheetData>
    <row r="1" spans="1:18" ht="15.75" thickBot="1"/>
    <row r="2" spans="1:18">
      <c r="B2" s="137"/>
      <c r="C2" s="157"/>
      <c r="D2" s="157"/>
      <c r="E2" s="157"/>
      <c r="F2" s="157"/>
      <c r="G2" s="157"/>
      <c r="H2" s="157"/>
      <c r="I2" s="157"/>
      <c r="J2" s="157"/>
      <c r="K2" s="157"/>
      <c r="L2" s="157"/>
      <c r="M2" s="157"/>
      <c r="N2" s="157"/>
      <c r="O2" s="157"/>
      <c r="P2" s="157"/>
      <c r="Q2" s="157"/>
      <c r="R2" s="139"/>
    </row>
    <row r="3" spans="1:18" ht="18.75">
      <c r="A3" s="127"/>
      <c r="B3" s="128" t="s">
        <v>227</v>
      </c>
      <c r="C3" s="129"/>
      <c r="D3" s="129"/>
      <c r="E3" s="129"/>
      <c r="F3" s="129"/>
      <c r="G3" s="129"/>
      <c r="H3" s="129"/>
      <c r="I3" s="129"/>
      <c r="J3" s="129"/>
      <c r="K3" s="129"/>
      <c r="L3" s="129"/>
      <c r="M3" s="129"/>
      <c r="N3" s="129"/>
      <c r="O3" s="129"/>
      <c r="P3" s="129"/>
      <c r="Q3" s="129"/>
      <c r="R3" s="130"/>
    </row>
    <row r="4" spans="1:18" ht="18.75">
      <c r="A4" s="127"/>
      <c r="B4" s="131" t="s">
        <v>431</v>
      </c>
      <c r="C4" s="132"/>
      <c r="D4" s="132"/>
      <c r="E4" s="132"/>
      <c r="F4" s="132"/>
      <c r="G4" s="132"/>
      <c r="H4" s="132"/>
      <c r="I4" s="132"/>
      <c r="J4" s="132"/>
      <c r="K4" s="132"/>
      <c r="L4" s="132"/>
      <c r="M4" s="132"/>
      <c r="N4" s="132"/>
      <c r="O4" s="132"/>
      <c r="P4" s="132"/>
      <c r="Q4" s="132"/>
      <c r="R4" s="133"/>
    </row>
    <row r="5" spans="1:18" ht="15.75">
      <c r="B5" s="131" t="s">
        <v>206</v>
      </c>
      <c r="C5" s="132"/>
      <c r="D5" s="132"/>
      <c r="E5" s="132"/>
      <c r="F5" s="132"/>
      <c r="G5" s="132"/>
      <c r="H5" s="132"/>
      <c r="I5" s="132"/>
      <c r="J5" s="132"/>
      <c r="K5" s="132"/>
      <c r="L5" s="132"/>
      <c r="M5" s="132"/>
      <c r="N5" s="132"/>
      <c r="O5" s="132"/>
      <c r="P5" s="132"/>
      <c r="Q5" s="132"/>
      <c r="R5" s="133"/>
    </row>
    <row r="6" spans="1:18" ht="15.75" customHeight="1" thickBot="1">
      <c r="B6" s="134" t="s">
        <v>429</v>
      </c>
      <c r="C6" s="135"/>
      <c r="D6" s="135"/>
      <c r="E6" s="135"/>
      <c r="F6" s="135"/>
      <c r="G6" s="135"/>
      <c r="H6" s="135"/>
      <c r="I6" s="135"/>
      <c r="J6" s="135"/>
      <c r="K6" s="135"/>
      <c r="L6" s="135"/>
      <c r="M6" s="135"/>
      <c r="N6" s="135"/>
      <c r="O6" s="135"/>
      <c r="P6" s="135"/>
      <c r="Q6" s="135"/>
      <c r="R6" s="136"/>
    </row>
    <row r="7" spans="1:18" ht="15.75" thickBot="1">
      <c r="B7" s="255"/>
      <c r="C7" s="255"/>
      <c r="D7" s="255"/>
      <c r="E7" s="255"/>
      <c r="F7" s="255"/>
      <c r="G7" s="255"/>
      <c r="H7" s="255"/>
      <c r="I7" s="220"/>
      <c r="J7" s="220"/>
      <c r="K7" s="220"/>
      <c r="L7" s="220"/>
      <c r="M7" s="220"/>
      <c r="N7" s="220"/>
      <c r="O7" s="220"/>
      <c r="P7" s="220"/>
      <c r="Q7" s="220"/>
      <c r="R7" s="220"/>
    </row>
    <row r="8" spans="1:18">
      <c r="B8" s="212"/>
      <c r="C8" s="138"/>
      <c r="D8" s="138"/>
      <c r="E8" s="138"/>
      <c r="F8" s="138"/>
      <c r="G8" s="138"/>
      <c r="H8" s="138"/>
      <c r="I8" s="138"/>
      <c r="J8" s="138"/>
      <c r="K8" s="138"/>
      <c r="L8" s="138"/>
      <c r="M8" s="138"/>
      <c r="N8" s="138"/>
      <c r="O8" s="138"/>
      <c r="P8" s="138"/>
      <c r="Q8" s="138"/>
      <c r="R8" s="213"/>
    </row>
    <row r="9" spans="1:18">
      <c r="B9" s="214"/>
      <c r="C9" s="71" t="s">
        <v>48</v>
      </c>
      <c r="D9" s="29" t="s">
        <v>262</v>
      </c>
      <c r="E9" s="41"/>
      <c r="F9" s="41"/>
      <c r="G9" s="41"/>
      <c r="H9" s="41"/>
      <c r="I9" s="41"/>
      <c r="J9" s="13"/>
      <c r="K9" s="65"/>
      <c r="L9" s="13"/>
      <c r="M9" s="13"/>
      <c r="N9" s="13"/>
      <c r="O9" s="13"/>
      <c r="P9" s="13"/>
      <c r="Q9" s="13"/>
      <c r="R9" s="22"/>
    </row>
    <row r="10" spans="1:18" ht="6" customHeight="1" thickBot="1">
      <c r="B10" s="214"/>
      <c r="C10" s="71"/>
      <c r="D10" s="18"/>
      <c r="E10" s="13"/>
      <c r="F10" s="13"/>
      <c r="G10" s="13"/>
      <c r="H10" s="13"/>
      <c r="I10" s="13"/>
      <c r="J10" s="13"/>
      <c r="K10" s="13"/>
      <c r="L10" s="13"/>
      <c r="M10" s="13"/>
      <c r="N10" s="13"/>
      <c r="O10" s="13"/>
      <c r="P10" s="13"/>
      <c r="Q10" s="13"/>
      <c r="R10" s="22"/>
    </row>
    <row r="11" spans="1:18" ht="15.75" thickBot="1">
      <c r="B11" s="214"/>
      <c r="C11" s="71"/>
      <c r="D11" s="18" t="s">
        <v>94</v>
      </c>
      <c r="E11" s="13"/>
      <c r="F11" s="13"/>
      <c r="G11" s="13"/>
      <c r="H11" s="13"/>
      <c r="I11" s="13"/>
      <c r="J11" s="13"/>
      <c r="K11" s="13"/>
      <c r="L11" s="13"/>
      <c r="M11" s="13"/>
      <c r="N11" s="50">
        <f>'Personnel Impacts'!M40</f>
        <v>0</v>
      </c>
      <c r="O11" s="13"/>
      <c r="P11" s="13"/>
      <c r="Q11" s="13"/>
      <c r="R11" s="22"/>
    </row>
    <row r="12" spans="1:18" ht="6" customHeight="1" thickBot="1">
      <c r="B12" s="214"/>
      <c r="C12" s="71"/>
      <c r="D12" s="18"/>
      <c r="E12" s="13"/>
      <c r="F12" s="13"/>
      <c r="G12" s="13"/>
      <c r="H12" s="13"/>
      <c r="I12" s="13"/>
      <c r="J12" s="13"/>
      <c r="K12" s="13"/>
      <c r="L12" s="13"/>
      <c r="M12" s="13"/>
      <c r="N12" s="64"/>
      <c r="O12" s="13"/>
      <c r="P12" s="13"/>
      <c r="Q12" s="13"/>
      <c r="R12" s="22"/>
    </row>
    <row r="13" spans="1:18" ht="15.75" thickBot="1">
      <c r="B13" s="214"/>
      <c r="C13" s="71"/>
      <c r="D13" s="18" t="s">
        <v>373</v>
      </c>
      <c r="E13" s="13"/>
      <c r="F13" s="13"/>
      <c r="G13" s="13"/>
      <c r="H13" s="13"/>
      <c r="I13" s="13"/>
      <c r="J13" s="13"/>
      <c r="K13" s="13"/>
      <c r="L13" s="13"/>
      <c r="M13" s="13"/>
      <c r="N13" s="50">
        <f>'Equipment Impacts'!S28</f>
        <v>0</v>
      </c>
      <c r="O13" s="13"/>
      <c r="P13" s="13"/>
      <c r="Q13" s="13"/>
      <c r="R13" s="22"/>
    </row>
    <row r="14" spans="1:18" ht="6" customHeight="1" thickBot="1">
      <c r="B14" s="214"/>
      <c r="C14" s="71"/>
      <c r="D14" s="18"/>
      <c r="E14" s="13"/>
      <c r="F14" s="13"/>
      <c r="G14" s="13"/>
      <c r="H14" s="13"/>
      <c r="I14" s="13"/>
      <c r="J14" s="13"/>
      <c r="K14" s="13"/>
      <c r="L14" s="13"/>
      <c r="M14" s="13"/>
      <c r="N14" s="51"/>
      <c r="O14" s="13"/>
      <c r="P14" s="13"/>
      <c r="Q14" s="13"/>
      <c r="R14" s="22"/>
    </row>
    <row r="15" spans="1:18" ht="15.75" thickBot="1">
      <c r="B15" s="214"/>
      <c r="C15" s="71"/>
      <c r="D15" s="18" t="s">
        <v>374</v>
      </c>
      <c r="E15" s="13"/>
      <c r="F15" s="13"/>
      <c r="G15" s="13"/>
      <c r="H15" s="13"/>
      <c r="I15" s="13"/>
      <c r="J15" s="13"/>
      <c r="K15" s="13"/>
      <c r="L15" s="13"/>
      <c r="M15" s="13"/>
      <c r="N15" s="50">
        <f>'Equipment Impacts'!O36</f>
        <v>0</v>
      </c>
      <c r="O15" s="13"/>
      <c r="P15" s="13"/>
      <c r="Q15" s="13"/>
      <c r="R15" s="22"/>
    </row>
    <row r="16" spans="1:18" ht="6" customHeight="1" thickBot="1">
      <c r="B16" s="214"/>
      <c r="C16" s="71"/>
      <c r="D16" s="18"/>
      <c r="E16" s="13"/>
      <c r="F16" s="13"/>
      <c r="G16" s="13"/>
      <c r="H16" s="13"/>
      <c r="I16" s="13"/>
      <c r="J16" s="13"/>
      <c r="K16" s="13"/>
      <c r="L16" s="13"/>
      <c r="M16" s="13"/>
      <c r="N16" s="51"/>
      <c r="O16" s="13"/>
      <c r="P16" s="13"/>
      <c r="Q16" s="13"/>
      <c r="R16" s="22"/>
    </row>
    <row r="17" spans="2:20" ht="15.75" thickBot="1">
      <c r="B17" s="214"/>
      <c r="C17" s="71"/>
      <c r="D17" s="18" t="s">
        <v>91</v>
      </c>
      <c r="E17" s="13"/>
      <c r="F17" s="13"/>
      <c r="G17" s="13"/>
      <c r="H17" s="13"/>
      <c r="I17" s="13"/>
      <c r="J17" s="13"/>
      <c r="K17" s="13"/>
      <c r="L17" s="13"/>
      <c r="M17" s="13"/>
      <c r="N17" s="50">
        <f>IF(T31&gt;0,T31,0)</f>
        <v>0</v>
      </c>
      <c r="O17" s="13"/>
      <c r="P17" s="13"/>
      <c r="Q17" s="13"/>
      <c r="R17" s="22"/>
    </row>
    <row r="18" spans="2:20" ht="6" customHeight="1" thickBot="1">
      <c r="B18" s="214"/>
      <c r="C18" s="71"/>
      <c r="D18" s="18"/>
      <c r="E18" s="13"/>
      <c r="F18" s="13"/>
      <c r="G18" s="13"/>
      <c r="H18" s="13"/>
      <c r="I18" s="13"/>
      <c r="J18" s="13"/>
      <c r="K18" s="13"/>
      <c r="L18" s="13"/>
      <c r="M18" s="13"/>
      <c r="N18" s="64"/>
      <c r="O18" s="13"/>
      <c r="P18" s="13"/>
      <c r="Q18" s="13"/>
      <c r="R18" s="22"/>
    </row>
    <row r="19" spans="2:20" ht="15.75" thickBot="1">
      <c r="B19" s="214"/>
      <c r="C19" s="71"/>
      <c r="D19" s="18" t="s">
        <v>261</v>
      </c>
      <c r="E19" s="13"/>
      <c r="F19" s="13"/>
      <c r="G19" s="13"/>
      <c r="H19" s="13"/>
      <c r="I19" s="13"/>
      <c r="J19" s="13"/>
      <c r="K19" s="13"/>
      <c r="L19" s="13"/>
      <c r="M19" s="13"/>
      <c r="N19" s="50">
        <f>'Other Financial Impacts'!N18</f>
        <v>0</v>
      </c>
      <c r="O19" s="13"/>
      <c r="P19" s="13"/>
      <c r="Q19" s="13"/>
      <c r="R19" s="22"/>
    </row>
    <row r="20" spans="2:20" ht="6" customHeight="1" thickBot="1">
      <c r="B20" s="214"/>
      <c r="C20" s="71"/>
      <c r="D20" s="18"/>
      <c r="E20" s="13"/>
      <c r="F20" s="13"/>
      <c r="G20" s="13"/>
      <c r="H20" s="13"/>
      <c r="I20" s="13"/>
      <c r="J20" s="13"/>
      <c r="K20" s="13"/>
      <c r="L20" s="13"/>
      <c r="M20" s="13"/>
      <c r="N20" s="64"/>
      <c r="O20" s="13"/>
      <c r="P20" s="13"/>
      <c r="Q20" s="13"/>
      <c r="R20" s="22"/>
    </row>
    <row r="21" spans="2:20" ht="15.75" thickBot="1">
      <c r="B21" s="214"/>
      <c r="C21" s="71"/>
      <c r="D21" s="13" t="s">
        <v>54</v>
      </c>
      <c r="E21" s="13"/>
      <c r="F21" s="13"/>
      <c r="G21" s="13"/>
      <c r="H21" s="13"/>
      <c r="I21" s="13"/>
      <c r="J21" s="13"/>
      <c r="K21" s="13"/>
      <c r="L21" s="13"/>
      <c r="M21" s="13"/>
      <c r="N21" s="50">
        <f>'Other Financial Impacts'!N16</f>
        <v>0</v>
      </c>
      <c r="O21" s="13"/>
      <c r="P21" s="13"/>
      <c r="Q21" s="13"/>
      <c r="R21" s="22"/>
    </row>
    <row r="22" spans="2:20" ht="6" customHeight="1" thickBot="1">
      <c r="B22" s="214"/>
      <c r="C22" s="71"/>
      <c r="D22" s="18"/>
      <c r="E22" s="13"/>
      <c r="F22" s="13"/>
      <c r="G22" s="13"/>
      <c r="H22" s="13"/>
      <c r="I22" s="13"/>
      <c r="J22" s="13"/>
      <c r="K22" s="13"/>
      <c r="L22" s="13"/>
      <c r="M22" s="13"/>
      <c r="N22" s="51"/>
      <c r="O22" s="13"/>
      <c r="P22" s="13"/>
      <c r="Q22" s="13"/>
      <c r="R22" s="22"/>
    </row>
    <row r="23" spans="2:20" ht="15.75" thickBot="1">
      <c r="B23" s="214"/>
      <c r="C23" s="71"/>
      <c r="D23" s="29" t="s">
        <v>42</v>
      </c>
      <c r="E23" s="13"/>
      <c r="F23" s="13"/>
      <c r="G23" s="13"/>
      <c r="H23" s="18"/>
      <c r="I23" s="13"/>
      <c r="J23" s="13"/>
      <c r="K23" s="13"/>
      <c r="L23" s="13"/>
      <c r="M23" s="13"/>
      <c r="N23" s="50">
        <f>SUM(N11:N21)</f>
        <v>0</v>
      </c>
      <c r="O23" s="13"/>
      <c r="P23" s="13"/>
      <c r="Q23" s="13"/>
      <c r="R23" s="22"/>
    </row>
    <row r="24" spans="2:20" ht="6" customHeight="1">
      <c r="B24" s="214"/>
      <c r="C24" s="71"/>
      <c r="D24" s="18"/>
      <c r="E24" s="13"/>
      <c r="F24" s="13"/>
      <c r="G24" s="13"/>
      <c r="H24" s="13"/>
      <c r="I24" s="13"/>
      <c r="J24" s="13"/>
      <c r="K24" s="13"/>
      <c r="L24" s="13"/>
      <c r="M24" s="13"/>
      <c r="N24" s="64"/>
      <c r="O24" s="13"/>
      <c r="P24" s="13"/>
      <c r="Q24" s="13"/>
      <c r="R24" s="22"/>
    </row>
    <row r="25" spans="2:20">
      <c r="B25" s="214"/>
      <c r="C25" s="71" t="s">
        <v>1</v>
      </c>
      <c r="D25" s="29" t="s">
        <v>263</v>
      </c>
      <c r="E25" s="41"/>
      <c r="F25" s="41"/>
      <c r="G25" s="41"/>
      <c r="H25" s="41"/>
      <c r="I25" s="41"/>
      <c r="J25" s="113"/>
      <c r="K25" s="27"/>
      <c r="L25" s="27"/>
      <c r="M25" s="27"/>
      <c r="N25" s="84"/>
      <c r="O25" s="18"/>
      <c r="P25" s="13"/>
      <c r="Q25" s="13"/>
      <c r="R25" s="22"/>
    </row>
    <row r="26" spans="2:20" ht="6" customHeight="1" thickBot="1">
      <c r="B26" s="214"/>
      <c r="C26" s="71"/>
      <c r="D26" s="18"/>
      <c r="E26" s="71"/>
      <c r="F26" s="71"/>
      <c r="G26" s="27"/>
      <c r="H26" s="13"/>
      <c r="I26" s="27"/>
      <c r="J26" s="27"/>
      <c r="K26" s="27"/>
      <c r="L26" s="27"/>
      <c r="M26" s="27"/>
      <c r="N26" s="85"/>
      <c r="O26" s="75"/>
      <c r="P26" s="13"/>
      <c r="Q26" s="13"/>
      <c r="R26" s="22"/>
    </row>
    <row r="27" spans="2:20" ht="15.75" thickBot="1">
      <c r="B27" s="214"/>
      <c r="C27" s="71"/>
      <c r="D27" s="18" t="s">
        <v>92</v>
      </c>
      <c r="E27" s="71"/>
      <c r="F27" s="71"/>
      <c r="G27" s="27"/>
      <c r="H27" s="13"/>
      <c r="I27" s="27"/>
      <c r="J27" s="27"/>
      <c r="K27" s="27"/>
      <c r="L27" s="27"/>
      <c r="M27" s="27"/>
      <c r="N27" s="50">
        <f>IF(T31&lt;0,-T31,0)</f>
        <v>0</v>
      </c>
      <c r="O27" s="75"/>
      <c r="P27" s="13"/>
      <c r="Q27" s="13"/>
      <c r="R27" s="22"/>
      <c r="T27" s="459">
        <f>'Fuel Impact YT'!O40</f>
        <v>0</v>
      </c>
    </row>
    <row r="28" spans="2:20" ht="6" customHeight="1" thickBot="1">
      <c r="B28" s="214"/>
      <c r="C28" s="71"/>
      <c r="D28" s="18"/>
      <c r="E28" s="71"/>
      <c r="F28" s="71"/>
      <c r="G28" s="27"/>
      <c r="H28" s="13"/>
      <c r="I28" s="27"/>
      <c r="J28" s="27"/>
      <c r="K28" s="27"/>
      <c r="L28" s="27"/>
      <c r="M28" s="27"/>
      <c r="N28" s="64" t="s">
        <v>378</v>
      </c>
      <c r="O28" s="75"/>
      <c r="P28" s="13"/>
      <c r="Q28" s="13"/>
      <c r="R28" s="22"/>
    </row>
    <row r="29" spans="2:20" ht="15.75" thickBot="1">
      <c r="B29" s="214"/>
      <c r="C29" s="71"/>
      <c r="D29" s="13" t="s">
        <v>53</v>
      </c>
      <c r="E29" s="13"/>
      <c r="F29" s="71"/>
      <c r="G29" s="13"/>
      <c r="H29" s="18"/>
      <c r="I29" s="27"/>
      <c r="J29" s="27"/>
      <c r="K29" s="27"/>
      <c r="L29" s="27"/>
      <c r="M29" s="27"/>
      <c r="N29" s="50">
        <f>'Other Financial Impacts'!N25</f>
        <v>0</v>
      </c>
      <c r="O29" s="18"/>
      <c r="P29" s="13"/>
      <c r="Q29" s="13"/>
      <c r="R29" s="22"/>
      <c r="T29" s="459">
        <f>'Fuel Impact NoYT'!O28</f>
        <v>0</v>
      </c>
    </row>
    <row r="30" spans="2:20" ht="6" customHeight="1" thickBot="1">
      <c r="B30" s="214"/>
      <c r="C30" s="71"/>
      <c r="D30" s="13"/>
      <c r="E30" s="13"/>
      <c r="F30" s="71"/>
      <c r="G30" s="27"/>
      <c r="H30" s="13"/>
      <c r="I30" s="27"/>
      <c r="J30" s="27"/>
      <c r="K30" s="27"/>
      <c r="L30" s="27"/>
      <c r="M30" s="27"/>
      <c r="N30" s="51"/>
      <c r="O30" s="75"/>
      <c r="P30" s="13"/>
      <c r="Q30" s="13"/>
      <c r="R30" s="22"/>
    </row>
    <row r="31" spans="2:20" ht="15.75" thickBot="1">
      <c r="B31" s="214"/>
      <c r="C31" s="71"/>
      <c r="D31" s="13" t="s">
        <v>87</v>
      </c>
      <c r="E31" s="13"/>
      <c r="F31" s="71"/>
      <c r="G31" s="27"/>
      <c r="H31" s="13"/>
      <c r="I31" s="27"/>
      <c r="J31" s="27"/>
      <c r="K31" s="27"/>
      <c r="L31" s="27"/>
      <c r="M31" s="27"/>
      <c r="N31" s="50">
        <f>'Other Financial Impacts'!N27</f>
        <v>0</v>
      </c>
      <c r="O31" s="75"/>
      <c r="P31" s="13"/>
      <c r="Q31" s="13"/>
      <c r="R31" s="22"/>
      <c r="T31" s="459">
        <f>T27+T29</f>
        <v>0</v>
      </c>
    </row>
    <row r="32" spans="2:20" ht="6" customHeight="1" thickBot="1">
      <c r="B32" s="214"/>
      <c r="C32" s="71"/>
      <c r="D32" s="13"/>
      <c r="E32" s="13"/>
      <c r="F32" s="71"/>
      <c r="G32" s="27"/>
      <c r="H32" s="13"/>
      <c r="I32" s="27"/>
      <c r="J32" s="27"/>
      <c r="K32" s="27"/>
      <c r="L32" s="27"/>
      <c r="M32" s="27"/>
      <c r="N32" s="64"/>
      <c r="O32" s="75"/>
      <c r="P32" s="13"/>
      <c r="Q32" s="13"/>
      <c r="R32" s="22"/>
    </row>
    <row r="33" spans="2:18" ht="15.75" thickBot="1">
      <c r="B33" s="214"/>
      <c r="C33" s="71"/>
      <c r="D33" s="13" t="s">
        <v>67</v>
      </c>
      <c r="E33" s="13"/>
      <c r="F33" s="71"/>
      <c r="G33" s="27"/>
      <c r="H33" s="13"/>
      <c r="I33" s="27"/>
      <c r="J33" s="27"/>
      <c r="K33" s="27"/>
      <c r="L33" s="27"/>
      <c r="M33" s="27"/>
      <c r="N33" s="50">
        <f>'Other Financial Impacts'!N29</f>
        <v>0</v>
      </c>
      <c r="O33" s="75"/>
      <c r="P33" s="13"/>
      <c r="Q33" s="13"/>
      <c r="R33" s="22"/>
    </row>
    <row r="34" spans="2:18" ht="6" customHeight="1" thickBot="1">
      <c r="B34" s="214"/>
      <c r="C34" s="71"/>
      <c r="D34" s="13"/>
      <c r="E34" s="13"/>
      <c r="F34" s="71"/>
      <c r="G34" s="27"/>
      <c r="H34" s="13"/>
      <c r="I34" s="27"/>
      <c r="J34" s="27"/>
      <c r="K34" s="27"/>
      <c r="L34" s="27"/>
      <c r="M34" s="27"/>
      <c r="N34" s="64"/>
      <c r="O34" s="75"/>
      <c r="P34" s="13"/>
      <c r="Q34" s="13"/>
      <c r="R34" s="22"/>
    </row>
    <row r="35" spans="2:18" ht="15.75" thickBot="1">
      <c r="B35" s="214"/>
      <c r="C35" s="71"/>
      <c r="D35" s="13" t="s">
        <v>367</v>
      </c>
      <c r="E35" s="13"/>
      <c r="F35" s="71"/>
      <c r="G35" s="27"/>
      <c r="H35" s="13"/>
      <c r="I35" s="27"/>
      <c r="J35" s="27"/>
      <c r="K35" s="27"/>
      <c r="L35" s="27"/>
      <c r="M35" s="27"/>
      <c r="N35" s="50">
        <f>'Other Financial Impacts'!N31</f>
        <v>0</v>
      </c>
      <c r="O35" s="75"/>
      <c r="P35" s="13"/>
      <c r="Q35" s="13"/>
      <c r="R35" s="22"/>
    </row>
    <row r="36" spans="2:18" ht="6" customHeight="1" thickBot="1">
      <c r="B36" s="214"/>
      <c r="C36" s="71"/>
      <c r="D36" s="13"/>
      <c r="E36" s="13"/>
      <c r="F36" s="71"/>
      <c r="G36" s="27"/>
      <c r="H36" s="13"/>
      <c r="I36" s="27"/>
      <c r="J36" s="27"/>
      <c r="K36" s="27"/>
      <c r="L36" s="27"/>
      <c r="M36" s="27"/>
      <c r="N36" s="51"/>
      <c r="O36" s="75"/>
      <c r="P36" s="13"/>
      <c r="Q36" s="13"/>
      <c r="R36" s="22"/>
    </row>
    <row r="37" spans="2:18" ht="15.75" thickBot="1">
      <c r="B37" s="214"/>
      <c r="C37" s="71"/>
      <c r="D37" s="41" t="s">
        <v>42</v>
      </c>
      <c r="E37" s="13"/>
      <c r="F37" s="71"/>
      <c r="G37" s="27"/>
      <c r="H37" s="13"/>
      <c r="I37" s="27"/>
      <c r="J37" s="27"/>
      <c r="K37" s="27"/>
      <c r="L37" s="27"/>
      <c r="M37" s="27"/>
      <c r="N37" s="50">
        <f>SUM(N29:N36)</f>
        <v>0</v>
      </c>
      <c r="O37" s="75"/>
      <c r="P37" s="13"/>
      <c r="Q37" s="13"/>
      <c r="R37" s="22"/>
    </row>
    <row r="38" spans="2:18" ht="6" customHeight="1">
      <c r="B38" s="214"/>
      <c r="C38" s="71"/>
      <c r="D38" s="13"/>
      <c r="E38" s="13"/>
      <c r="F38" s="71"/>
      <c r="G38" s="13"/>
      <c r="H38" s="18"/>
      <c r="I38" s="27"/>
      <c r="J38" s="27"/>
      <c r="K38" s="27"/>
      <c r="L38" s="27"/>
      <c r="M38" s="27"/>
      <c r="N38" s="7"/>
      <c r="O38" s="18"/>
      <c r="P38" s="13"/>
      <c r="Q38" s="13"/>
      <c r="R38" s="22"/>
    </row>
    <row r="39" spans="2:18">
      <c r="B39" s="214"/>
      <c r="C39" s="71" t="s">
        <v>2</v>
      </c>
      <c r="D39" s="41" t="s">
        <v>264</v>
      </c>
      <c r="E39" s="41"/>
      <c r="F39" s="266"/>
      <c r="G39" s="27"/>
      <c r="H39" s="13"/>
      <c r="I39" s="27"/>
      <c r="J39" s="27"/>
      <c r="K39" s="27"/>
      <c r="L39" s="27"/>
      <c r="M39" s="27"/>
      <c r="N39" s="13"/>
      <c r="O39" s="75"/>
      <c r="P39" s="13"/>
      <c r="Q39" s="13"/>
      <c r="R39" s="22"/>
    </row>
    <row r="40" spans="2:18" ht="6" customHeight="1" thickBot="1">
      <c r="B40" s="214"/>
      <c r="C40" s="71"/>
      <c r="D40" s="71"/>
      <c r="E40" s="71"/>
      <c r="F40" s="71"/>
      <c r="G40" s="13"/>
      <c r="H40" s="18"/>
      <c r="I40" s="27"/>
      <c r="J40" s="27"/>
      <c r="K40" s="27"/>
      <c r="L40" s="27"/>
      <c r="M40" s="27"/>
      <c r="N40" s="13"/>
      <c r="O40" s="18"/>
      <c r="P40" s="13"/>
      <c r="Q40" s="13"/>
      <c r="R40" s="22"/>
    </row>
    <row r="41" spans="2:18" ht="15.75" thickBot="1">
      <c r="B41" s="214"/>
      <c r="C41" s="71"/>
      <c r="D41" s="71" t="s">
        <v>275</v>
      </c>
      <c r="E41" s="71"/>
      <c r="F41" s="71"/>
      <c r="G41" s="13"/>
      <c r="H41" s="18"/>
      <c r="I41" s="460"/>
      <c r="J41" s="27"/>
      <c r="K41" s="27"/>
      <c r="L41" s="27"/>
      <c r="M41" s="27"/>
      <c r="N41" s="93" t="e">
        <f>($N$23-$N$37)/'Community Overiew'!O10/12</f>
        <v>#DIV/0!</v>
      </c>
      <c r="O41" s="27"/>
      <c r="P41" s="13"/>
      <c r="Q41" s="13"/>
      <c r="R41" s="22"/>
    </row>
    <row r="42" spans="2:18" ht="6" customHeight="1" thickBot="1">
      <c r="B42" s="214"/>
      <c r="C42" s="71"/>
      <c r="D42" s="29"/>
      <c r="E42" s="29"/>
      <c r="F42" s="71"/>
      <c r="G42" s="13"/>
      <c r="H42" s="18"/>
      <c r="I42" s="27"/>
      <c r="J42" s="27"/>
      <c r="K42" s="27"/>
      <c r="L42" s="27"/>
      <c r="M42" s="27"/>
      <c r="N42" s="86"/>
      <c r="O42" s="18"/>
      <c r="P42" s="13"/>
      <c r="Q42" s="13"/>
      <c r="R42" s="22"/>
    </row>
    <row r="43" spans="2:18" ht="15.75" thickBot="1">
      <c r="B43" s="214"/>
      <c r="C43" s="71"/>
      <c r="D43" s="18" t="s">
        <v>276</v>
      </c>
      <c r="E43" s="29"/>
      <c r="F43" s="71"/>
      <c r="G43" s="13"/>
      <c r="H43" s="18"/>
      <c r="I43" s="27"/>
      <c r="J43" s="27"/>
      <c r="K43" s="27"/>
      <c r="L43" s="27"/>
      <c r="M43" s="27"/>
      <c r="N43" s="93" t="e">
        <f>($N$23-$N$37)/'Community Overiew'!O12/12</f>
        <v>#DIV/0!</v>
      </c>
      <c r="O43" s="18"/>
      <c r="P43" s="13"/>
      <c r="Q43" s="13"/>
      <c r="R43" s="22"/>
    </row>
    <row r="44" spans="2:18" ht="6" customHeight="1" thickBot="1">
      <c r="B44" s="214"/>
      <c r="C44" s="71"/>
      <c r="D44" s="29"/>
      <c r="E44" s="29"/>
      <c r="F44" s="71"/>
      <c r="G44" s="13"/>
      <c r="H44" s="18"/>
      <c r="I44" s="27"/>
      <c r="J44" s="27"/>
      <c r="K44" s="27"/>
      <c r="L44" s="27"/>
      <c r="M44" s="27"/>
      <c r="N44" s="7"/>
      <c r="O44" s="18"/>
      <c r="P44" s="13"/>
      <c r="Q44" s="13"/>
      <c r="R44" s="22"/>
    </row>
    <row r="45" spans="2:18" ht="15.75" thickBot="1">
      <c r="B45" s="214"/>
      <c r="C45" s="71"/>
      <c r="D45" s="18" t="s">
        <v>277</v>
      </c>
      <c r="E45" s="29"/>
      <c r="F45" s="71"/>
      <c r="G45" s="13"/>
      <c r="H45" s="18"/>
      <c r="I45" s="27"/>
      <c r="J45" s="27"/>
      <c r="K45" s="27"/>
      <c r="L45" s="27"/>
      <c r="M45" s="27"/>
      <c r="N45" s="93" t="e">
        <f>($N$23-$N$37)/'Operational Impacts'!P28/12</f>
        <v>#DIV/0!</v>
      </c>
      <c r="O45" s="18"/>
      <c r="P45" s="13"/>
      <c r="Q45" s="13"/>
      <c r="R45" s="22"/>
    </row>
    <row r="46" spans="2:18">
      <c r="B46" s="214"/>
      <c r="C46" s="13"/>
      <c r="D46" s="119"/>
      <c r="E46" s="119"/>
      <c r="F46" s="71"/>
      <c r="G46" s="461"/>
      <c r="H46" s="461"/>
      <c r="I46" s="461"/>
      <c r="J46" s="461"/>
      <c r="K46" s="461"/>
      <c r="L46" s="461"/>
      <c r="M46" s="461"/>
      <c r="N46" s="461"/>
      <c r="O46" s="461"/>
      <c r="P46" s="13"/>
      <c r="Q46" s="13"/>
      <c r="R46" s="22"/>
    </row>
    <row r="47" spans="2:18">
      <c r="B47" s="214"/>
      <c r="C47" s="13"/>
      <c r="D47" s="13"/>
      <c r="E47" s="13"/>
      <c r="F47" s="13"/>
      <c r="G47" s="13"/>
      <c r="H47" s="13"/>
      <c r="I47" s="13"/>
      <c r="J47" s="41"/>
      <c r="K47" s="42" t="s">
        <v>22</v>
      </c>
      <c r="L47" s="43"/>
      <c r="M47" s="13"/>
      <c r="N47" s="13"/>
      <c r="O47" s="13"/>
      <c r="P47" s="13"/>
      <c r="Q47" s="13"/>
      <c r="R47" s="22"/>
    </row>
    <row r="48" spans="2:18">
      <c r="B48" s="214"/>
      <c r="C48" s="13"/>
      <c r="D48" s="13"/>
      <c r="E48" s="13"/>
      <c r="F48" s="13"/>
      <c r="G48" s="13"/>
      <c r="H48" s="13"/>
      <c r="I48" s="13"/>
      <c r="J48" s="13"/>
      <c r="K48" s="216" t="s">
        <v>15</v>
      </c>
      <c r="L48" s="43"/>
      <c r="M48" s="13"/>
      <c r="N48" s="13"/>
      <c r="O48" s="13"/>
      <c r="P48" s="358"/>
      <c r="Q48" s="241" t="s">
        <v>14</v>
      </c>
      <c r="R48" s="22"/>
    </row>
    <row r="49" spans="2:18" ht="15.75" thickBot="1">
      <c r="B49" s="154"/>
      <c r="C49" s="155"/>
      <c r="D49" s="155"/>
      <c r="E49" s="155"/>
      <c r="F49" s="155"/>
      <c r="G49" s="155"/>
      <c r="H49" s="155"/>
      <c r="I49" s="155"/>
      <c r="J49" s="155"/>
      <c r="K49" s="155"/>
      <c r="L49" s="155"/>
      <c r="M49" s="155"/>
      <c r="N49" s="155"/>
      <c r="O49" s="155"/>
      <c r="P49" s="155"/>
      <c r="Q49" s="155"/>
      <c r="R49" s="156"/>
    </row>
  </sheetData>
  <sheetProtection password="C4A2" sheet="1" objects="1" scenarios="1"/>
  <mergeCells count="6">
    <mergeCell ref="B3:R3"/>
    <mergeCell ref="B4:R4"/>
    <mergeCell ref="B5:R5"/>
    <mergeCell ref="D46:E46"/>
    <mergeCell ref="G46:O46"/>
    <mergeCell ref="B6:R6"/>
  </mergeCells>
  <hyperlinks>
    <hyperlink ref="K48" location="'Results GHG'!A1" display="Next Page"/>
    <hyperlink ref="Q48" location="'Results Tonnage'!A1" display="Previous Page"/>
  </hyperlinks>
  <pageMargins left="0.7" right="0.7" top="0.75" bottom="0.75" header="0.3" footer="0.3"/>
  <pageSetup scale="68" orientation="landscape" r:id="rId1"/>
  <headerFooter>
    <oddFooter>Page &amp;P of &amp;N</oddFooter>
  </headerFooter>
  <ignoredErrors>
    <ignoredError sqref="C9:C32 C33:C39" numberStoredAsText="1"/>
    <ignoredError sqref="N23 N41 N43" evalError="1"/>
  </ignoredErrors>
</worksheet>
</file>

<file path=xl/worksheets/sheet26.xml><?xml version="1.0" encoding="utf-8"?>
<worksheet xmlns="http://schemas.openxmlformats.org/spreadsheetml/2006/main" xmlns:r="http://schemas.openxmlformats.org/officeDocument/2006/relationships">
  <sheetPr>
    <tabColor theme="6"/>
    <pageSetUpPr fitToPage="1"/>
  </sheetPr>
  <dimension ref="A1:S37"/>
  <sheetViews>
    <sheetView zoomScale="80" zoomScaleNormal="80" workbookViewId="0">
      <selection sqref="A1:XFD1048576"/>
    </sheetView>
  </sheetViews>
  <sheetFormatPr defaultRowHeight="15"/>
  <cols>
    <col min="1" max="1" width="5.28515625" style="121" customWidth="1"/>
    <col min="2" max="7" width="9.140625" style="121" customWidth="1"/>
    <col min="8" max="8" width="9.140625" style="121"/>
    <col min="9" max="9" width="9.140625" style="122" customWidth="1"/>
    <col min="10" max="10" width="9.140625" style="122"/>
    <col min="11" max="11" width="11.42578125" style="122" bestFit="1" customWidth="1"/>
    <col min="12" max="12" width="9.42578125" style="122" bestFit="1" customWidth="1"/>
    <col min="13" max="13" width="9.140625" style="122"/>
    <col min="14" max="14" width="12.42578125" style="122" bestFit="1" customWidth="1"/>
    <col min="15" max="16" width="9.140625" style="122" customWidth="1"/>
    <col min="17" max="18" width="9.140625" style="122"/>
    <col min="19" max="19" width="10.7109375" style="122" customWidth="1"/>
    <col min="20" max="20" width="5.28515625" style="122" customWidth="1"/>
    <col min="21" max="21" width="10.140625" style="122" bestFit="1" customWidth="1"/>
    <col min="22" max="16384" width="9.140625" style="122"/>
  </cols>
  <sheetData>
    <row r="1" spans="1:19" ht="15.75" thickBot="1"/>
    <row r="2" spans="1:19">
      <c r="B2" s="212"/>
      <c r="C2" s="138"/>
      <c r="D2" s="138"/>
      <c r="E2" s="138"/>
      <c r="F2" s="138"/>
      <c r="G2" s="138"/>
      <c r="H2" s="138"/>
      <c r="I2" s="138"/>
      <c r="J2" s="138"/>
      <c r="K2" s="138"/>
      <c r="L2" s="138"/>
      <c r="M2" s="138"/>
      <c r="N2" s="138"/>
      <c r="O2" s="138"/>
      <c r="P2" s="138"/>
      <c r="Q2" s="138"/>
      <c r="R2" s="138"/>
      <c r="S2" s="213"/>
    </row>
    <row r="3" spans="1:19" ht="18.75">
      <c r="A3" s="127"/>
      <c r="B3" s="128" t="s">
        <v>228</v>
      </c>
      <c r="C3" s="129"/>
      <c r="D3" s="129"/>
      <c r="E3" s="129"/>
      <c r="F3" s="129"/>
      <c r="G3" s="129"/>
      <c r="H3" s="129"/>
      <c r="I3" s="129"/>
      <c r="J3" s="129"/>
      <c r="K3" s="129"/>
      <c r="L3" s="129"/>
      <c r="M3" s="129"/>
      <c r="N3" s="129"/>
      <c r="O3" s="129"/>
      <c r="P3" s="129"/>
      <c r="Q3" s="129"/>
      <c r="R3" s="129"/>
      <c r="S3" s="130"/>
    </row>
    <row r="4" spans="1:19" ht="18.75">
      <c r="A4" s="127"/>
      <c r="B4" s="131" t="s">
        <v>431</v>
      </c>
      <c r="C4" s="132"/>
      <c r="D4" s="132"/>
      <c r="E4" s="132"/>
      <c r="F4" s="132"/>
      <c r="G4" s="132"/>
      <c r="H4" s="132"/>
      <c r="I4" s="132"/>
      <c r="J4" s="132"/>
      <c r="K4" s="132"/>
      <c r="L4" s="132"/>
      <c r="M4" s="132"/>
      <c r="N4" s="132"/>
      <c r="O4" s="132"/>
      <c r="P4" s="132"/>
      <c r="Q4" s="132"/>
      <c r="R4" s="132"/>
      <c r="S4" s="133"/>
    </row>
    <row r="5" spans="1:19" ht="15.75">
      <c r="B5" s="131" t="s">
        <v>206</v>
      </c>
      <c r="C5" s="132"/>
      <c r="D5" s="132"/>
      <c r="E5" s="132"/>
      <c r="F5" s="132"/>
      <c r="G5" s="132"/>
      <c r="H5" s="132"/>
      <c r="I5" s="132"/>
      <c r="J5" s="132"/>
      <c r="K5" s="132"/>
      <c r="L5" s="132"/>
      <c r="M5" s="132"/>
      <c r="N5" s="132"/>
      <c r="O5" s="132"/>
      <c r="P5" s="132"/>
      <c r="Q5" s="132"/>
      <c r="R5" s="132"/>
      <c r="S5" s="133"/>
    </row>
    <row r="6" spans="1:19" ht="16.5" thickBot="1">
      <c r="B6" s="134" t="s">
        <v>429</v>
      </c>
      <c r="C6" s="135"/>
      <c r="D6" s="135"/>
      <c r="E6" s="135"/>
      <c r="F6" s="135"/>
      <c r="G6" s="135"/>
      <c r="H6" s="135"/>
      <c r="I6" s="135"/>
      <c r="J6" s="135"/>
      <c r="K6" s="135"/>
      <c r="L6" s="135"/>
      <c r="M6" s="135"/>
      <c r="N6" s="135"/>
      <c r="O6" s="135"/>
      <c r="P6" s="135"/>
      <c r="Q6" s="135"/>
      <c r="R6" s="135"/>
      <c r="S6" s="136"/>
    </row>
    <row r="7" spans="1:19" ht="15.75" thickBot="1">
      <c r="B7" s="255"/>
      <c r="C7" s="255"/>
      <c r="D7" s="255"/>
      <c r="E7" s="255"/>
      <c r="F7" s="255"/>
      <c r="G7" s="255"/>
      <c r="H7" s="255"/>
      <c r="I7" s="220"/>
      <c r="J7" s="220"/>
      <c r="K7" s="220"/>
      <c r="L7" s="220"/>
      <c r="M7" s="220"/>
      <c r="N7" s="220"/>
      <c r="O7" s="220"/>
      <c r="P7" s="220"/>
      <c r="Q7" s="220"/>
      <c r="R7" s="220"/>
      <c r="S7" s="220"/>
    </row>
    <row r="8" spans="1:19">
      <c r="B8" s="212"/>
      <c r="C8" s="138"/>
      <c r="D8" s="138"/>
      <c r="E8" s="138"/>
      <c r="F8" s="138"/>
      <c r="G8" s="138"/>
      <c r="H8" s="138"/>
      <c r="I8" s="138"/>
      <c r="J8" s="138"/>
      <c r="K8" s="138"/>
      <c r="L8" s="138"/>
      <c r="M8" s="138"/>
      <c r="N8" s="138"/>
      <c r="O8" s="138"/>
      <c r="P8" s="138"/>
      <c r="Q8" s="138"/>
      <c r="R8" s="138"/>
      <c r="S8" s="213"/>
    </row>
    <row r="9" spans="1:19">
      <c r="B9" s="214"/>
      <c r="C9" s="13"/>
      <c r="D9" s="13"/>
      <c r="E9" s="13"/>
      <c r="F9" s="13"/>
      <c r="G9" s="13"/>
      <c r="H9" s="13"/>
      <c r="I9" s="13"/>
      <c r="J9" s="13"/>
      <c r="K9" s="13"/>
      <c r="L9" s="13"/>
      <c r="M9" s="13"/>
      <c r="N9" s="13"/>
      <c r="O9" s="13"/>
      <c r="P9" s="13"/>
      <c r="Q9" s="13"/>
      <c r="R9" s="13"/>
      <c r="S9" s="22"/>
    </row>
    <row r="10" spans="1:19">
      <c r="B10" s="214"/>
      <c r="C10" s="71" t="s">
        <v>48</v>
      </c>
      <c r="D10" s="424" t="s">
        <v>265</v>
      </c>
      <c r="E10" s="13"/>
      <c r="F10" s="13"/>
      <c r="G10" s="13"/>
      <c r="H10" s="13"/>
      <c r="I10" s="13"/>
      <c r="J10" s="13"/>
      <c r="K10" s="65"/>
      <c r="L10" s="13"/>
      <c r="M10" s="13"/>
      <c r="N10" s="13"/>
      <c r="O10" s="13"/>
      <c r="P10" s="13"/>
      <c r="Q10" s="13"/>
      <c r="R10" s="13"/>
      <c r="S10" s="22"/>
    </row>
    <row r="11" spans="1:19" ht="15.75" thickBot="1">
      <c r="B11" s="214"/>
      <c r="C11" s="71"/>
      <c r="D11" s="18"/>
      <c r="E11" s="13"/>
      <c r="F11" s="13"/>
      <c r="G11" s="13"/>
      <c r="H11" s="13"/>
      <c r="I11" s="13"/>
      <c r="J11" s="13"/>
      <c r="K11" s="13"/>
      <c r="L11" s="13"/>
      <c r="M11" s="13"/>
      <c r="N11" s="13"/>
      <c r="O11" s="13"/>
      <c r="P11" s="13"/>
      <c r="Q11" s="13"/>
      <c r="R11" s="13"/>
      <c r="S11" s="22"/>
    </row>
    <row r="12" spans="1:19" ht="18.75" thickBot="1">
      <c r="B12" s="214"/>
      <c r="C12" s="71"/>
      <c r="D12" s="13"/>
      <c r="E12" s="13" t="s">
        <v>385</v>
      </c>
      <c r="F12" s="13"/>
      <c r="G12" s="13"/>
      <c r="H12" s="13"/>
      <c r="I12" s="13"/>
      <c r="J12" s="13"/>
      <c r="K12" s="13"/>
      <c r="L12" s="13"/>
      <c r="M12" s="13"/>
      <c r="N12" s="66">
        <f>'WARM Model'!N14</f>
        <v>0</v>
      </c>
      <c r="O12" s="13"/>
      <c r="P12" s="13"/>
      <c r="Q12" s="13"/>
      <c r="R12" s="13"/>
      <c r="S12" s="22"/>
    </row>
    <row r="13" spans="1:19" ht="15.75" thickBot="1">
      <c r="B13" s="214"/>
      <c r="C13" s="71"/>
      <c r="D13" s="13"/>
      <c r="E13" s="13"/>
      <c r="F13" s="13"/>
      <c r="G13" s="13"/>
      <c r="H13" s="13"/>
      <c r="I13" s="13"/>
      <c r="J13" s="13"/>
      <c r="K13" s="13"/>
      <c r="L13" s="13"/>
      <c r="M13" s="13"/>
      <c r="N13" s="7"/>
      <c r="O13" s="13"/>
      <c r="P13" s="13"/>
      <c r="Q13" s="13"/>
      <c r="R13" s="13"/>
      <c r="S13" s="22"/>
    </row>
    <row r="14" spans="1:19" ht="18.75" thickBot="1">
      <c r="B14" s="214"/>
      <c r="C14" s="71"/>
      <c r="D14" s="13"/>
      <c r="E14" s="13" t="s">
        <v>386</v>
      </c>
      <c r="F14" s="13"/>
      <c r="G14" s="13"/>
      <c r="H14" s="13"/>
      <c r="I14" s="13"/>
      <c r="J14" s="13"/>
      <c r="K14" s="13"/>
      <c r="L14" s="13"/>
      <c r="M14" s="13"/>
      <c r="N14" s="66">
        <f>'WARM Model'!N16</f>
        <v>0</v>
      </c>
      <c r="O14" s="13"/>
      <c r="P14" s="13"/>
      <c r="Q14" s="13"/>
      <c r="R14" s="13"/>
      <c r="S14" s="22"/>
    </row>
    <row r="15" spans="1:19" ht="15.75" thickBot="1">
      <c r="B15" s="214"/>
      <c r="C15" s="71"/>
      <c r="D15" s="13"/>
      <c r="E15" s="13"/>
      <c r="F15" s="13"/>
      <c r="G15" s="13"/>
      <c r="H15" s="13"/>
      <c r="I15" s="13"/>
      <c r="J15" s="13"/>
      <c r="K15" s="13"/>
      <c r="L15" s="13"/>
      <c r="M15" s="13"/>
      <c r="N15" s="7"/>
      <c r="O15" s="13"/>
      <c r="P15" s="13"/>
      <c r="Q15" s="13"/>
      <c r="R15" s="13"/>
      <c r="S15" s="22"/>
    </row>
    <row r="16" spans="1:19" ht="18.75" thickBot="1">
      <c r="B16" s="214"/>
      <c r="C16" s="71"/>
      <c r="D16" s="13"/>
      <c r="E16" s="41" t="s">
        <v>387</v>
      </c>
      <c r="F16" s="41"/>
      <c r="G16" s="41"/>
      <c r="H16" s="41"/>
      <c r="I16" s="41"/>
      <c r="J16" s="41"/>
      <c r="K16" s="41"/>
      <c r="L16" s="13"/>
      <c r="M16" s="13"/>
      <c r="N16" s="109">
        <f>'WARM Model'!N18</f>
        <v>0</v>
      </c>
      <c r="O16" s="13"/>
      <c r="P16" s="13"/>
      <c r="Q16" s="13"/>
      <c r="R16" s="13"/>
      <c r="S16" s="22"/>
    </row>
    <row r="17" spans="2:19">
      <c r="B17" s="214"/>
      <c r="C17" s="71"/>
      <c r="D17" s="18"/>
      <c r="E17" s="13"/>
      <c r="F17" s="13"/>
      <c r="G17" s="13"/>
      <c r="H17" s="13"/>
      <c r="I17" s="13"/>
      <c r="J17" s="13"/>
      <c r="K17" s="13"/>
      <c r="L17" s="13"/>
      <c r="M17" s="13"/>
      <c r="N17" s="13"/>
      <c r="O17" s="13"/>
      <c r="P17" s="13"/>
      <c r="Q17" s="13"/>
      <c r="R17" s="13"/>
      <c r="S17" s="22"/>
    </row>
    <row r="18" spans="2:19">
      <c r="B18" s="214"/>
      <c r="C18" s="71"/>
      <c r="D18" s="18"/>
      <c r="E18" s="13"/>
      <c r="F18" s="13"/>
      <c r="G18" s="13"/>
      <c r="H18" s="13"/>
      <c r="I18" s="13"/>
      <c r="J18" s="13"/>
      <c r="K18" s="13"/>
      <c r="L18" s="13"/>
      <c r="M18" s="13"/>
      <c r="N18" s="86"/>
      <c r="O18" s="13"/>
      <c r="P18" s="13"/>
      <c r="Q18" s="13"/>
      <c r="R18" s="13"/>
      <c r="S18" s="22"/>
    </row>
    <row r="19" spans="2:19">
      <c r="B19" s="214"/>
      <c r="C19" s="71"/>
      <c r="D19" s="18"/>
      <c r="E19" s="13"/>
      <c r="F19" s="13"/>
      <c r="G19" s="13"/>
      <c r="H19" s="13"/>
      <c r="I19" s="13"/>
      <c r="J19" s="13"/>
      <c r="K19" s="13"/>
      <c r="L19" s="13"/>
      <c r="M19" s="13"/>
      <c r="N19" s="86"/>
      <c r="O19" s="13"/>
      <c r="P19" s="13"/>
      <c r="Q19" s="13"/>
      <c r="R19" s="13"/>
      <c r="S19" s="22"/>
    </row>
    <row r="20" spans="2:19">
      <c r="B20" s="214"/>
      <c r="C20" s="71"/>
      <c r="D20" s="18"/>
      <c r="E20" s="13"/>
      <c r="F20" s="13"/>
      <c r="G20" s="13"/>
      <c r="H20" s="13"/>
      <c r="I20" s="13"/>
      <c r="J20" s="13"/>
      <c r="K20" s="13"/>
      <c r="L20" s="13"/>
      <c r="M20" s="13"/>
      <c r="N20" s="86"/>
      <c r="O20" s="13"/>
      <c r="P20" s="13"/>
      <c r="Q20" s="13"/>
      <c r="R20" s="13"/>
      <c r="S20" s="22"/>
    </row>
    <row r="21" spans="2:19">
      <c r="B21" s="214"/>
      <c r="C21" s="71"/>
      <c r="D21" s="18"/>
      <c r="E21" s="13"/>
      <c r="F21" s="13"/>
      <c r="G21" s="13"/>
      <c r="H21" s="13"/>
      <c r="I21" s="13"/>
      <c r="J21" s="13"/>
      <c r="K21" s="13"/>
      <c r="L21" s="13"/>
      <c r="M21" s="13"/>
      <c r="N21" s="86"/>
      <c r="O21" s="13"/>
      <c r="P21" s="13"/>
      <c r="Q21" s="13"/>
      <c r="R21" s="13"/>
      <c r="S21" s="22"/>
    </row>
    <row r="22" spans="2:19">
      <c r="B22" s="214"/>
      <c r="C22" s="71"/>
      <c r="D22" s="18"/>
      <c r="E22" s="13"/>
      <c r="F22" s="13"/>
      <c r="G22" s="13"/>
      <c r="H22" s="13"/>
      <c r="I22" s="13"/>
      <c r="J22" s="13"/>
      <c r="K22" s="13"/>
      <c r="L22" s="13"/>
      <c r="M22" s="13"/>
      <c r="N22" s="86"/>
      <c r="O22" s="13"/>
      <c r="P22" s="13"/>
      <c r="Q22" s="13"/>
      <c r="R22" s="13"/>
      <c r="S22" s="22"/>
    </row>
    <row r="23" spans="2:19">
      <c r="B23" s="214"/>
      <c r="C23" s="71"/>
      <c r="D23" s="18"/>
      <c r="E23" s="13"/>
      <c r="F23" s="13"/>
      <c r="G23" s="13"/>
      <c r="H23" s="18"/>
      <c r="I23" s="13"/>
      <c r="J23" s="13"/>
      <c r="K23" s="13"/>
      <c r="L23" s="13"/>
      <c r="M23" s="13"/>
      <c r="N23" s="86"/>
      <c r="O23" s="13"/>
      <c r="P23" s="13"/>
      <c r="Q23" s="13"/>
      <c r="R23" s="13"/>
      <c r="S23" s="22"/>
    </row>
    <row r="24" spans="2:19">
      <c r="B24" s="214"/>
      <c r="C24" s="71"/>
      <c r="D24" s="18"/>
      <c r="E24" s="13"/>
      <c r="F24" s="13"/>
      <c r="G24" s="13"/>
      <c r="H24" s="13"/>
      <c r="I24" s="13"/>
      <c r="J24" s="13"/>
      <c r="K24" s="13"/>
      <c r="L24" s="13"/>
      <c r="M24" s="13"/>
      <c r="N24" s="86"/>
      <c r="O24" s="13"/>
      <c r="P24" s="13"/>
      <c r="Q24" s="13"/>
      <c r="R24" s="13"/>
      <c r="S24" s="22"/>
    </row>
    <row r="25" spans="2:19">
      <c r="B25" s="214"/>
      <c r="C25" s="71"/>
      <c r="D25" s="18"/>
      <c r="E25" s="29"/>
      <c r="F25" s="71"/>
      <c r="G25" s="13"/>
      <c r="H25" s="18"/>
      <c r="I25" s="27"/>
      <c r="J25" s="27"/>
      <c r="K25" s="27"/>
      <c r="L25" s="27"/>
      <c r="M25" s="27"/>
      <c r="N25" s="86"/>
      <c r="O25" s="18"/>
      <c r="P25" s="13"/>
      <c r="Q25" s="13"/>
      <c r="R25" s="13"/>
      <c r="S25" s="22"/>
    </row>
    <row r="26" spans="2:19">
      <c r="B26" s="214"/>
      <c r="C26" s="71"/>
      <c r="D26" s="18"/>
      <c r="E26" s="29"/>
      <c r="F26" s="71"/>
      <c r="G26" s="13"/>
      <c r="H26" s="18"/>
      <c r="I26" s="27"/>
      <c r="J26" s="27"/>
      <c r="K26" s="27"/>
      <c r="L26" s="27"/>
      <c r="M26" s="27"/>
      <c r="N26" s="86"/>
      <c r="O26" s="18"/>
      <c r="P26" s="13"/>
      <c r="Q26" s="13"/>
      <c r="R26" s="13"/>
      <c r="S26" s="22"/>
    </row>
    <row r="27" spans="2:19">
      <c r="B27" s="214"/>
      <c r="C27" s="71"/>
      <c r="D27" s="18"/>
      <c r="E27" s="29"/>
      <c r="F27" s="71"/>
      <c r="G27" s="13"/>
      <c r="H27" s="18"/>
      <c r="I27" s="27"/>
      <c r="J27" s="27"/>
      <c r="K27" s="27"/>
      <c r="L27" s="27"/>
      <c r="M27" s="27"/>
      <c r="N27" s="86"/>
      <c r="O27" s="18"/>
      <c r="P27" s="13"/>
      <c r="Q27" s="13"/>
      <c r="R27" s="13"/>
      <c r="S27" s="22"/>
    </row>
    <row r="28" spans="2:19">
      <c r="B28" s="214"/>
      <c r="C28" s="71"/>
      <c r="D28" s="18"/>
      <c r="E28" s="71"/>
      <c r="F28" s="71"/>
      <c r="G28" s="27"/>
      <c r="H28" s="13"/>
      <c r="I28" s="27"/>
      <c r="J28" s="27"/>
      <c r="K28" s="27"/>
      <c r="L28" s="27"/>
      <c r="M28" s="27"/>
      <c r="N28" s="12"/>
      <c r="O28" s="75"/>
      <c r="P28" s="75"/>
      <c r="Q28" s="13"/>
      <c r="R28" s="13"/>
      <c r="S28" s="22"/>
    </row>
    <row r="29" spans="2:19">
      <c r="B29" s="214"/>
      <c r="C29" s="71"/>
      <c r="D29" s="18"/>
      <c r="E29" s="71"/>
      <c r="F29" s="71"/>
      <c r="G29" s="27"/>
      <c r="H29" s="13"/>
      <c r="I29" s="27"/>
      <c r="J29" s="27"/>
      <c r="K29" s="27"/>
      <c r="L29" s="27"/>
      <c r="M29" s="27"/>
      <c r="N29" s="12"/>
      <c r="O29" s="75"/>
      <c r="P29" s="75"/>
      <c r="Q29" s="13"/>
      <c r="R29" s="13"/>
      <c r="S29" s="22"/>
    </row>
    <row r="30" spans="2:19">
      <c r="B30" s="214"/>
      <c r="C30" s="71"/>
      <c r="D30" s="18"/>
      <c r="E30" s="29"/>
      <c r="F30" s="71"/>
      <c r="G30" s="13"/>
      <c r="H30" s="18"/>
      <c r="I30" s="27"/>
      <c r="J30" s="27"/>
      <c r="K30" s="27"/>
      <c r="L30" s="27"/>
      <c r="M30" s="27"/>
      <c r="N30" s="462"/>
      <c r="O30" s="18"/>
      <c r="P30" s="13"/>
      <c r="Q30" s="13"/>
      <c r="R30" s="13"/>
      <c r="S30" s="22"/>
    </row>
    <row r="31" spans="2:19">
      <c r="B31" s="214"/>
      <c r="C31" s="71"/>
      <c r="D31" s="71"/>
      <c r="E31" s="71"/>
      <c r="F31" s="71"/>
      <c r="G31" s="27"/>
      <c r="H31" s="13"/>
      <c r="I31" s="27"/>
      <c r="J31" s="27"/>
      <c r="K31" s="27"/>
      <c r="L31" s="27"/>
      <c r="M31" s="27"/>
      <c r="N31" s="74"/>
      <c r="O31" s="75"/>
      <c r="P31" s="75"/>
      <c r="Q31" s="13"/>
      <c r="R31" s="13"/>
      <c r="S31" s="22"/>
    </row>
    <row r="32" spans="2:19">
      <c r="B32" s="214"/>
      <c r="C32" s="71"/>
      <c r="D32" s="71"/>
      <c r="E32" s="71"/>
      <c r="F32" s="71"/>
      <c r="G32" s="13"/>
      <c r="H32" s="18"/>
      <c r="I32" s="27"/>
      <c r="J32" s="27"/>
      <c r="K32" s="27"/>
      <c r="L32" s="27"/>
      <c r="M32" s="27"/>
      <c r="N32" s="13"/>
      <c r="O32" s="18"/>
      <c r="P32" s="13"/>
      <c r="Q32" s="13"/>
      <c r="R32" s="13"/>
      <c r="S32" s="22"/>
    </row>
    <row r="33" spans="2:19">
      <c r="B33" s="214"/>
      <c r="C33" s="71"/>
      <c r="D33" s="71"/>
      <c r="E33" s="71"/>
      <c r="F33" s="71"/>
      <c r="G33" s="27"/>
      <c r="H33" s="13"/>
      <c r="I33" s="27"/>
      <c r="J33" s="27"/>
      <c r="K33" s="27"/>
      <c r="L33" s="27"/>
      <c r="M33" s="27"/>
      <c r="N33" s="74"/>
      <c r="O33" s="75"/>
      <c r="P33" s="75"/>
      <c r="Q33" s="13"/>
      <c r="R33" s="13"/>
      <c r="S33" s="22"/>
    </row>
    <row r="34" spans="2:19">
      <c r="B34" s="214"/>
      <c r="C34" s="71"/>
      <c r="D34" s="71"/>
      <c r="E34" s="71"/>
      <c r="F34" s="71"/>
      <c r="G34" s="13"/>
      <c r="H34" s="18"/>
      <c r="I34" s="27"/>
      <c r="J34" s="27"/>
      <c r="K34" s="27"/>
      <c r="L34" s="27"/>
      <c r="M34" s="27"/>
      <c r="N34" s="13"/>
      <c r="O34" s="18"/>
      <c r="P34" s="13"/>
      <c r="Q34" s="13"/>
      <c r="R34" s="13"/>
      <c r="S34" s="22"/>
    </row>
    <row r="35" spans="2:19">
      <c r="B35" s="214"/>
      <c r="C35" s="13"/>
      <c r="D35" s="13"/>
      <c r="E35" s="13"/>
      <c r="F35" s="13"/>
      <c r="G35" s="13"/>
      <c r="H35" s="13"/>
      <c r="I35" s="13"/>
      <c r="J35" s="41"/>
      <c r="K35" s="42" t="s">
        <v>22</v>
      </c>
      <c r="L35" s="43"/>
      <c r="M35" s="13"/>
      <c r="N35" s="13"/>
      <c r="O35" s="13"/>
      <c r="P35" s="13"/>
      <c r="Q35" s="13"/>
      <c r="R35" s="13"/>
      <c r="S35" s="22"/>
    </row>
    <row r="36" spans="2:19">
      <c r="B36" s="214"/>
      <c r="C36" s="13"/>
      <c r="D36" s="13"/>
      <c r="E36" s="13"/>
      <c r="F36" s="13"/>
      <c r="G36" s="13"/>
      <c r="H36" s="13"/>
      <c r="I36" s="13"/>
      <c r="J36" s="13"/>
      <c r="K36" s="161" t="s">
        <v>15</v>
      </c>
      <c r="L36" s="43"/>
      <c r="M36" s="13"/>
      <c r="N36" s="13"/>
      <c r="O36" s="13"/>
      <c r="P36" s="13"/>
      <c r="Q36" s="358"/>
      <c r="R36" s="241" t="s">
        <v>14</v>
      </c>
      <c r="S36" s="22"/>
    </row>
    <row r="37" spans="2:19" ht="15.75" thickBot="1">
      <c r="B37" s="359"/>
      <c r="C37" s="163"/>
      <c r="D37" s="163"/>
      <c r="E37" s="163"/>
      <c r="F37" s="163"/>
      <c r="G37" s="163"/>
      <c r="H37" s="163"/>
      <c r="I37" s="163"/>
      <c r="J37" s="163"/>
      <c r="K37" s="163"/>
      <c r="L37" s="163"/>
      <c r="M37" s="163"/>
      <c r="N37" s="163"/>
      <c r="O37" s="163"/>
      <c r="P37" s="163"/>
      <c r="Q37" s="163"/>
      <c r="R37" s="163"/>
      <c r="S37" s="360"/>
    </row>
  </sheetData>
  <sheetProtection password="C4A2" sheet="1" objects="1" scenarios="1"/>
  <mergeCells count="4">
    <mergeCell ref="B3:S3"/>
    <mergeCell ref="B4:S4"/>
    <mergeCell ref="B5:S5"/>
    <mergeCell ref="B6:S6"/>
  </mergeCells>
  <hyperlinks>
    <hyperlink ref="K36" location="'Program Summaries'!A1" display="Next Page"/>
    <hyperlink ref="R36" location="'Results Financial'!A1" display="Previous Page"/>
  </hyperlinks>
  <pageMargins left="0.7" right="0.7" top="0.75" bottom="0.75" header="0.3" footer="0.3"/>
  <pageSetup scale="67" orientation="landscape" r:id="rId1"/>
  <headerFooter>
    <oddFooter>Page &amp;P of &amp;N</oddFooter>
  </headerFooter>
  <ignoredErrors>
    <ignoredError sqref="C10" numberStoredAsText="1"/>
  </ignoredErrors>
</worksheet>
</file>

<file path=xl/worksheets/sheet27.xml><?xml version="1.0" encoding="utf-8"?>
<worksheet xmlns="http://schemas.openxmlformats.org/spreadsheetml/2006/main" xmlns:r="http://schemas.openxmlformats.org/officeDocument/2006/relationships">
  <sheetPr>
    <tabColor theme="6"/>
    <pageSetUpPr fitToPage="1"/>
  </sheetPr>
  <dimension ref="A1:K65"/>
  <sheetViews>
    <sheetView topLeftCell="A4" zoomScale="80" zoomScaleNormal="80" zoomScaleSheetLayoutView="70" workbookViewId="0">
      <selection activeCell="J35" sqref="J35"/>
    </sheetView>
  </sheetViews>
  <sheetFormatPr defaultRowHeight="15"/>
  <cols>
    <col min="1" max="1" width="5.28515625" style="121" customWidth="1"/>
    <col min="2" max="2" width="9.140625" style="121" customWidth="1"/>
    <col min="3" max="3" width="39.7109375" style="121" customWidth="1"/>
    <col min="4" max="4" width="23.140625" style="121" bestFit="1" customWidth="1"/>
    <col min="5" max="9" width="21.85546875" style="121" customWidth="1"/>
    <col min="10" max="10" width="21.85546875" style="122" customWidth="1"/>
    <col min="11" max="11" width="9.140625" style="122"/>
    <col min="12" max="12" width="5.28515625" style="123" customWidth="1"/>
    <col min="13" max="16384" width="9.140625" style="123"/>
  </cols>
  <sheetData>
    <row r="1" spans="1:11" ht="15.75" thickBot="1"/>
    <row r="2" spans="1:11">
      <c r="B2" s="463"/>
      <c r="C2" s="290"/>
      <c r="D2" s="290"/>
      <c r="E2" s="290"/>
      <c r="F2" s="290"/>
      <c r="G2" s="290"/>
      <c r="H2" s="290"/>
      <c r="I2" s="290"/>
      <c r="J2" s="290"/>
      <c r="K2" s="464"/>
    </row>
    <row r="3" spans="1:11" ht="18.75">
      <c r="A3" s="127"/>
      <c r="B3" s="128" t="s">
        <v>80</v>
      </c>
      <c r="C3" s="129"/>
      <c r="D3" s="129"/>
      <c r="E3" s="129"/>
      <c r="F3" s="129"/>
      <c r="G3" s="129"/>
      <c r="H3" s="129"/>
      <c r="I3" s="129"/>
      <c r="J3" s="129"/>
      <c r="K3" s="130"/>
    </row>
    <row r="4" spans="1:11" ht="18.75">
      <c r="A4" s="127"/>
      <c r="B4" s="131" t="s">
        <v>431</v>
      </c>
      <c r="C4" s="132"/>
      <c r="D4" s="132"/>
      <c r="E4" s="132"/>
      <c r="F4" s="132"/>
      <c r="G4" s="132"/>
      <c r="H4" s="132"/>
      <c r="I4" s="132"/>
      <c r="J4" s="132"/>
      <c r="K4" s="133"/>
    </row>
    <row r="5" spans="1:11" ht="15.75">
      <c r="B5" s="131" t="s">
        <v>206</v>
      </c>
      <c r="C5" s="132"/>
      <c r="D5" s="132"/>
      <c r="E5" s="132"/>
      <c r="F5" s="132"/>
      <c r="G5" s="132"/>
      <c r="H5" s="132"/>
      <c r="I5" s="132"/>
      <c r="J5" s="132"/>
      <c r="K5" s="133"/>
    </row>
    <row r="6" spans="1:11" ht="16.5" thickBot="1">
      <c r="B6" s="134" t="s">
        <v>429</v>
      </c>
      <c r="C6" s="135"/>
      <c r="D6" s="135"/>
      <c r="E6" s="135"/>
      <c r="F6" s="135"/>
      <c r="G6" s="135"/>
      <c r="H6" s="135"/>
      <c r="I6" s="135"/>
      <c r="J6" s="135"/>
      <c r="K6" s="136"/>
    </row>
    <row r="7" spans="1:11" ht="15.75" thickBot="1">
      <c r="B7" s="255"/>
      <c r="C7" s="255"/>
      <c r="D7" s="255"/>
      <c r="E7" s="255"/>
      <c r="F7" s="255"/>
      <c r="G7" s="255"/>
      <c r="H7" s="255"/>
      <c r="I7" s="255"/>
      <c r="J7" s="220"/>
      <c r="K7" s="220"/>
    </row>
    <row r="8" spans="1:11">
      <c r="B8" s="212"/>
      <c r="C8" s="138"/>
      <c r="D8" s="138"/>
      <c r="E8" s="138"/>
      <c r="F8" s="138"/>
      <c r="G8" s="138"/>
      <c r="H8" s="138"/>
      <c r="I8" s="138"/>
      <c r="J8" s="138"/>
      <c r="K8" s="213"/>
    </row>
    <row r="9" spans="1:11">
      <c r="B9" s="214"/>
      <c r="C9" s="465" t="s">
        <v>102</v>
      </c>
      <c r="D9" s="466" t="s">
        <v>101</v>
      </c>
      <c r="E9" s="466" t="s">
        <v>105</v>
      </c>
      <c r="F9" s="466" t="s">
        <v>516</v>
      </c>
      <c r="G9" s="466" t="s">
        <v>518</v>
      </c>
      <c r="H9" s="466" t="s">
        <v>115</v>
      </c>
      <c r="I9" s="466" t="s">
        <v>106</v>
      </c>
      <c r="J9" s="466" t="s">
        <v>107</v>
      </c>
      <c r="K9" s="22"/>
    </row>
    <row r="10" spans="1:11">
      <c r="B10" s="214"/>
      <c r="C10" s="467" t="s">
        <v>126</v>
      </c>
      <c r="D10" s="468"/>
      <c r="E10" s="468"/>
      <c r="F10" s="468"/>
      <c r="G10" s="468"/>
      <c r="H10" s="468"/>
      <c r="I10" s="468"/>
      <c r="J10" s="469"/>
      <c r="K10" s="22"/>
    </row>
    <row r="11" spans="1:11" s="475" customFormat="1" ht="109.5" customHeight="1">
      <c r="A11" s="470"/>
      <c r="B11" s="471"/>
      <c r="C11" s="472" t="s">
        <v>103</v>
      </c>
      <c r="D11" s="473" t="s">
        <v>108</v>
      </c>
      <c r="E11" s="473" t="s">
        <v>109</v>
      </c>
      <c r="F11" s="473" t="s">
        <v>110</v>
      </c>
      <c r="G11" s="473" t="s">
        <v>111</v>
      </c>
      <c r="H11" s="473" t="s">
        <v>112</v>
      </c>
      <c r="I11" s="473" t="s">
        <v>113</v>
      </c>
      <c r="J11" s="473" t="s">
        <v>114</v>
      </c>
      <c r="K11" s="474"/>
    </row>
    <row r="12" spans="1:11" ht="15" customHeight="1">
      <c r="B12" s="214"/>
      <c r="C12" s="476" t="s">
        <v>104</v>
      </c>
      <c r="D12" s="477" t="s">
        <v>116</v>
      </c>
      <c r="E12" s="477" t="s">
        <v>116</v>
      </c>
      <c r="F12" s="477" t="s">
        <v>116</v>
      </c>
      <c r="G12" s="477" t="s">
        <v>116</v>
      </c>
      <c r="H12" s="477" t="s">
        <v>116</v>
      </c>
      <c r="I12" s="477" t="s">
        <v>116</v>
      </c>
      <c r="J12" s="477" t="s">
        <v>19</v>
      </c>
      <c r="K12" s="22"/>
    </row>
    <row r="13" spans="1:11" ht="15" customHeight="1">
      <c r="B13" s="214"/>
      <c r="C13" s="478" t="s">
        <v>117</v>
      </c>
      <c r="D13" s="479">
        <v>2003</v>
      </c>
      <c r="E13" s="479">
        <v>1999</v>
      </c>
      <c r="F13" s="480" t="s">
        <v>118</v>
      </c>
      <c r="G13" s="480" t="s">
        <v>119</v>
      </c>
      <c r="H13" s="480" t="s">
        <v>120</v>
      </c>
      <c r="I13" s="479">
        <v>2008</v>
      </c>
      <c r="J13" s="480" t="s">
        <v>121</v>
      </c>
      <c r="K13" s="305"/>
    </row>
    <row r="14" spans="1:11" ht="15" customHeight="1">
      <c r="B14" s="214"/>
      <c r="C14" s="478" t="s">
        <v>122</v>
      </c>
      <c r="D14" s="481">
        <v>502000</v>
      </c>
      <c r="E14" s="481">
        <v>38000</v>
      </c>
      <c r="F14" s="481">
        <v>26000</v>
      </c>
      <c r="G14" s="481">
        <v>42600</v>
      </c>
      <c r="H14" s="481">
        <v>3600</v>
      </c>
      <c r="I14" s="481">
        <v>20700</v>
      </c>
      <c r="J14" s="481">
        <v>45000</v>
      </c>
      <c r="K14" s="305"/>
    </row>
    <row r="15" spans="1:11" ht="15" customHeight="1">
      <c r="B15" s="214"/>
      <c r="C15" s="476" t="s">
        <v>123</v>
      </c>
      <c r="D15" s="482" t="s">
        <v>73</v>
      </c>
      <c r="E15" s="481">
        <v>38000</v>
      </c>
      <c r="F15" s="481">
        <v>26000</v>
      </c>
      <c r="G15" s="477" t="s">
        <v>124</v>
      </c>
      <c r="H15" s="481">
        <v>649</v>
      </c>
      <c r="I15" s="481">
        <v>13500</v>
      </c>
      <c r="J15" s="481">
        <v>45000</v>
      </c>
      <c r="K15" s="22"/>
    </row>
    <row r="16" spans="1:11" ht="15" customHeight="1">
      <c r="B16" s="214"/>
      <c r="C16" s="476" t="s">
        <v>388</v>
      </c>
      <c r="D16" s="482">
        <v>5000</v>
      </c>
      <c r="E16" s="481">
        <v>38000</v>
      </c>
      <c r="F16" s="481">
        <v>26000</v>
      </c>
      <c r="G16" s="482" t="s">
        <v>73</v>
      </c>
      <c r="H16" s="481">
        <v>480</v>
      </c>
      <c r="I16" s="481">
        <v>6800</v>
      </c>
      <c r="J16" s="481">
        <v>500</v>
      </c>
      <c r="K16" s="22"/>
    </row>
    <row r="17" spans="1:11" s="488" customFormat="1" ht="15" customHeight="1">
      <c r="A17" s="483"/>
      <c r="B17" s="484"/>
      <c r="C17" s="485" t="s">
        <v>125</v>
      </c>
      <c r="D17" s="486" t="s">
        <v>73</v>
      </c>
      <c r="E17" s="486">
        <f>E16/E15</f>
        <v>1</v>
      </c>
      <c r="F17" s="486">
        <f>F16/F15</f>
        <v>1</v>
      </c>
      <c r="G17" s="486" t="s">
        <v>73</v>
      </c>
      <c r="H17" s="486">
        <f>H16/H15</f>
        <v>0.73959938366718025</v>
      </c>
      <c r="I17" s="486">
        <f>I16/I15</f>
        <v>0.50370370370370365</v>
      </c>
      <c r="J17" s="486">
        <f>J16/J15</f>
        <v>1.1111111111111112E-2</v>
      </c>
      <c r="K17" s="487"/>
    </row>
    <row r="18" spans="1:11">
      <c r="B18" s="214"/>
      <c r="C18" s="467" t="s">
        <v>127</v>
      </c>
      <c r="D18" s="489"/>
      <c r="E18" s="489"/>
      <c r="F18" s="489"/>
      <c r="G18" s="489"/>
      <c r="H18" s="489"/>
      <c r="I18" s="489"/>
      <c r="J18" s="490"/>
      <c r="K18" s="22"/>
    </row>
    <row r="19" spans="1:11" ht="15" customHeight="1">
      <c r="B19" s="214"/>
      <c r="C19" s="476" t="s">
        <v>343</v>
      </c>
      <c r="D19" s="477" t="s">
        <v>20</v>
      </c>
      <c r="E19" s="477" t="s">
        <v>20</v>
      </c>
      <c r="F19" s="477" t="s">
        <v>20</v>
      </c>
      <c r="G19" s="477" t="s">
        <v>20</v>
      </c>
      <c r="H19" s="477" t="s">
        <v>20</v>
      </c>
      <c r="I19" s="477" t="s">
        <v>20</v>
      </c>
      <c r="J19" s="477" t="s">
        <v>20</v>
      </c>
      <c r="K19" s="22"/>
    </row>
    <row r="20" spans="1:11" ht="15" customHeight="1">
      <c r="B20" s="214"/>
      <c r="C20" s="491" t="s">
        <v>128</v>
      </c>
      <c r="D20" s="477" t="s">
        <v>20</v>
      </c>
      <c r="E20" s="477" t="s">
        <v>21</v>
      </c>
      <c r="F20" s="477" t="s">
        <v>20</v>
      </c>
      <c r="G20" s="477" t="s">
        <v>20</v>
      </c>
      <c r="H20" s="477" t="s">
        <v>389</v>
      </c>
      <c r="I20" s="477" t="s">
        <v>20</v>
      </c>
      <c r="J20" s="477" t="s">
        <v>20</v>
      </c>
      <c r="K20" s="22"/>
    </row>
    <row r="21" spans="1:11" ht="15" customHeight="1">
      <c r="B21" s="214"/>
      <c r="C21" s="476" t="s">
        <v>129</v>
      </c>
      <c r="D21" s="477" t="s">
        <v>20</v>
      </c>
      <c r="E21" s="477" t="s">
        <v>21</v>
      </c>
      <c r="F21" s="477" t="s">
        <v>20</v>
      </c>
      <c r="G21" s="477" t="s">
        <v>20</v>
      </c>
      <c r="H21" s="477" t="s">
        <v>389</v>
      </c>
      <c r="I21" s="477" t="s">
        <v>20</v>
      </c>
      <c r="J21" s="477" t="s">
        <v>20</v>
      </c>
      <c r="K21" s="22"/>
    </row>
    <row r="22" spans="1:11" ht="30">
      <c r="B22" s="214"/>
      <c r="C22" s="492" t="s">
        <v>65</v>
      </c>
      <c r="D22" s="477" t="s">
        <v>21</v>
      </c>
      <c r="E22" s="477" t="s">
        <v>20</v>
      </c>
      <c r="F22" s="477" t="s">
        <v>20</v>
      </c>
      <c r="G22" s="477" t="s">
        <v>20</v>
      </c>
      <c r="H22" s="493" t="s">
        <v>137</v>
      </c>
      <c r="I22" s="477" t="s">
        <v>20</v>
      </c>
      <c r="J22" s="477" t="s">
        <v>139</v>
      </c>
      <c r="K22" s="22"/>
    </row>
    <row r="23" spans="1:11" ht="15" customHeight="1">
      <c r="B23" s="214"/>
      <c r="C23" s="476" t="s">
        <v>130</v>
      </c>
      <c r="D23" s="477" t="s">
        <v>20</v>
      </c>
      <c r="E23" s="477" t="s">
        <v>20</v>
      </c>
      <c r="F23" s="477" t="s">
        <v>20</v>
      </c>
      <c r="G23" s="477" t="s">
        <v>20</v>
      </c>
      <c r="H23" s="477" t="s">
        <v>20</v>
      </c>
      <c r="I23" s="477" t="s">
        <v>20</v>
      </c>
      <c r="J23" s="477" t="s">
        <v>20</v>
      </c>
      <c r="K23" s="22"/>
    </row>
    <row r="24" spans="1:11" ht="15" customHeight="1">
      <c r="B24" s="214"/>
      <c r="C24" s="478" t="s">
        <v>131</v>
      </c>
      <c r="D24" s="493" t="s">
        <v>20</v>
      </c>
      <c r="E24" s="493" t="s">
        <v>20</v>
      </c>
      <c r="F24" s="493" t="s">
        <v>20</v>
      </c>
      <c r="G24" s="493" t="s">
        <v>20</v>
      </c>
      <c r="H24" s="493" t="s">
        <v>138</v>
      </c>
      <c r="I24" s="493" t="s">
        <v>73</v>
      </c>
      <c r="J24" s="493" t="s">
        <v>139</v>
      </c>
      <c r="K24" s="305"/>
    </row>
    <row r="25" spans="1:11" ht="15" customHeight="1">
      <c r="B25" s="214"/>
      <c r="C25" s="478" t="s">
        <v>132</v>
      </c>
      <c r="D25" s="493" t="s">
        <v>20</v>
      </c>
      <c r="E25" s="493" t="s">
        <v>21</v>
      </c>
      <c r="F25" s="493" t="s">
        <v>20</v>
      </c>
      <c r="G25" s="493" t="s">
        <v>20</v>
      </c>
      <c r="H25" s="493" t="s">
        <v>20</v>
      </c>
      <c r="I25" s="493" t="s">
        <v>73</v>
      </c>
      <c r="J25" s="493" t="s">
        <v>73</v>
      </c>
      <c r="K25" s="305"/>
    </row>
    <row r="26" spans="1:11" s="475" customFormat="1" ht="60">
      <c r="A26" s="470"/>
      <c r="B26" s="471"/>
      <c r="C26" s="492" t="s">
        <v>133</v>
      </c>
      <c r="D26" s="493" t="s">
        <v>134</v>
      </c>
      <c r="E26" s="493" t="s">
        <v>135</v>
      </c>
      <c r="F26" s="493" t="s">
        <v>136</v>
      </c>
      <c r="G26" s="493" t="s">
        <v>136</v>
      </c>
      <c r="H26" s="493" t="s">
        <v>73</v>
      </c>
      <c r="I26" s="493" t="s">
        <v>134</v>
      </c>
      <c r="J26" s="493" t="s">
        <v>73</v>
      </c>
      <c r="K26" s="382"/>
    </row>
    <row r="27" spans="1:11">
      <c r="B27" s="214"/>
      <c r="C27" s="467" t="s">
        <v>140</v>
      </c>
      <c r="D27" s="489"/>
      <c r="E27" s="489"/>
      <c r="F27" s="489"/>
      <c r="G27" s="489"/>
      <c r="H27" s="489"/>
      <c r="I27" s="489"/>
      <c r="J27" s="490"/>
      <c r="K27" s="22"/>
    </row>
    <row r="28" spans="1:11" ht="15" customHeight="1">
      <c r="B28" s="214"/>
      <c r="C28" s="476" t="s">
        <v>141</v>
      </c>
      <c r="D28" s="477" t="s">
        <v>142</v>
      </c>
      <c r="E28" s="477" t="s">
        <v>143</v>
      </c>
      <c r="F28" s="477" t="s">
        <v>143</v>
      </c>
      <c r="G28" s="477" t="s">
        <v>73</v>
      </c>
      <c r="H28" s="477" t="s">
        <v>170</v>
      </c>
      <c r="I28" s="493"/>
      <c r="J28" s="477" t="s">
        <v>73</v>
      </c>
      <c r="K28" s="22"/>
    </row>
    <row r="29" spans="1:11" ht="15" customHeight="1">
      <c r="B29" s="214"/>
      <c r="C29" s="478" t="s">
        <v>144</v>
      </c>
      <c r="D29" s="493" t="s">
        <v>73</v>
      </c>
      <c r="E29" s="493" t="s">
        <v>73</v>
      </c>
      <c r="F29" s="493">
        <v>6</v>
      </c>
      <c r="G29" s="493" t="s">
        <v>73</v>
      </c>
      <c r="H29" s="493">
        <v>1</v>
      </c>
      <c r="I29" s="493" t="s">
        <v>73</v>
      </c>
      <c r="J29" s="493" t="s">
        <v>73</v>
      </c>
      <c r="K29" s="305"/>
    </row>
    <row r="30" spans="1:11" ht="30">
      <c r="B30" s="214"/>
      <c r="C30" s="494" t="s">
        <v>145</v>
      </c>
      <c r="D30" s="493" t="s">
        <v>151</v>
      </c>
      <c r="E30" s="493" t="s">
        <v>150</v>
      </c>
      <c r="F30" s="493" t="s">
        <v>150</v>
      </c>
      <c r="G30" s="493" t="s">
        <v>149</v>
      </c>
      <c r="H30" s="493" t="s">
        <v>148</v>
      </c>
      <c r="I30" s="493" t="s">
        <v>147</v>
      </c>
      <c r="J30" s="493" t="s">
        <v>146</v>
      </c>
      <c r="K30" s="305"/>
    </row>
    <row r="31" spans="1:11" ht="15" customHeight="1">
      <c r="B31" s="214"/>
      <c r="C31" s="476" t="s">
        <v>154</v>
      </c>
      <c r="D31" s="495">
        <v>25</v>
      </c>
      <c r="E31" s="495">
        <v>40.229999999999997</v>
      </c>
      <c r="F31" s="477" t="s">
        <v>73</v>
      </c>
      <c r="G31" s="477" t="s">
        <v>73</v>
      </c>
      <c r="H31" s="495">
        <v>58</v>
      </c>
      <c r="I31" s="495" t="s">
        <v>73</v>
      </c>
      <c r="J31" s="477" t="s">
        <v>73</v>
      </c>
      <c r="K31" s="22"/>
    </row>
    <row r="32" spans="1:11" ht="17.25">
      <c r="B32" s="214"/>
      <c r="C32" s="478" t="s">
        <v>152</v>
      </c>
      <c r="D32" s="493" t="s">
        <v>390</v>
      </c>
      <c r="E32" s="493" t="s">
        <v>21</v>
      </c>
      <c r="F32" s="493" t="s">
        <v>20</v>
      </c>
      <c r="G32" s="493" t="s">
        <v>21</v>
      </c>
      <c r="H32" s="495" t="s">
        <v>20</v>
      </c>
      <c r="I32" s="493" t="s">
        <v>21</v>
      </c>
      <c r="J32" s="493" t="s">
        <v>139</v>
      </c>
      <c r="K32" s="305"/>
    </row>
    <row r="33" spans="1:11" ht="15" customHeight="1">
      <c r="B33" s="214"/>
      <c r="C33" s="478" t="s">
        <v>153</v>
      </c>
      <c r="D33" s="493" t="s">
        <v>73</v>
      </c>
      <c r="E33" s="493" t="s">
        <v>73</v>
      </c>
      <c r="F33" s="495">
        <v>3</v>
      </c>
      <c r="G33" s="477" t="s">
        <v>73</v>
      </c>
      <c r="H33" s="495">
        <v>3</v>
      </c>
      <c r="I33" s="493" t="s">
        <v>73</v>
      </c>
      <c r="J33" s="493" t="s">
        <v>73</v>
      </c>
      <c r="K33" s="305"/>
    </row>
    <row r="34" spans="1:11">
      <c r="B34" s="214"/>
      <c r="C34" s="467" t="s">
        <v>155</v>
      </c>
      <c r="D34" s="489"/>
      <c r="E34" s="489"/>
      <c r="F34" s="489"/>
      <c r="G34" s="489"/>
      <c r="H34" s="489"/>
      <c r="I34" s="489"/>
      <c r="J34" s="490"/>
      <c r="K34" s="22"/>
    </row>
    <row r="35" spans="1:11" ht="60">
      <c r="B35" s="214"/>
      <c r="C35" s="494" t="s">
        <v>156</v>
      </c>
      <c r="D35" s="493" t="s">
        <v>157</v>
      </c>
      <c r="E35" s="493" t="s">
        <v>157</v>
      </c>
      <c r="F35" s="493" t="s">
        <v>157</v>
      </c>
      <c r="G35" s="493" t="s">
        <v>36</v>
      </c>
      <c r="H35" s="493" t="s">
        <v>157</v>
      </c>
      <c r="I35" s="493" t="s">
        <v>36</v>
      </c>
      <c r="J35" s="493" t="s">
        <v>159</v>
      </c>
      <c r="K35" s="305"/>
    </row>
    <row r="36" spans="1:11" s="501" customFormat="1" ht="15" customHeight="1">
      <c r="A36" s="496"/>
      <c r="B36" s="497"/>
      <c r="C36" s="498" t="s">
        <v>267</v>
      </c>
      <c r="D36" s="482">
        <f>10500/3</f>
        <v>3500</v>
      </c>
      <c r="E36" s="493" t="s">
        <v>158</v>
      </c>
      <c r="F36" s="493" t="s">
        <v>73</v>
      </c>
      <c r="G36" s="493" t="s">
        <v>73</v>
      </c>
      <c r="H36" s="499">
        <v>93</v>
      </c>
      <c r="I36" s="493" t="s">
        <v>73</v>
      </c>
      <c r="J36" s="493">
        <v>54</v>
      </c>
      <c r="K36" s="500"/>
    </row>
    <row r="37" spans="1:11">
      <c r="B37" s="214"/>
      <c r="C37" s="467" t="s">
        <v>160</v>
      </c>
      <c r="D37" s="489"/>
      <c r="E37" s="489"/>
      <c r="F37" s="489"/>
      <c r="G37" s="489"/>
      <c r="H37" s="489"/>
      <c r="I37" s="489"/>
      <c r="J37" s="490"/>
      <c r="K37" s="22"/>
    </row>
    <row r="38" spans="1:11" ht="30">
      <c r="B38" s="214"/>
      <c r="C38" s="491" t="s">
        <v>161</v>
      </c>
      <c r="D38" s="502" t="s">
        <v>175</v>
      </c>
      <c r="E38" s="502" t="s">
        <v>162</v>
      </c>
      <c r="F38" s="477" t="s">
        <v>162</v>
      </c>
      <c r="G38" s="502" t="s">
        <v>162</v>
      </c>
      <c r="H38" s="502" t="s">
        <v>162</v>
      </c>
      <c r="I38" s="493" t="s">
        <v>377</v>
      </c>
      <c r="J38" s="503" t="s">
        <v>268</v>
      </c>
      <c r="K38" s="22"/>
    </row>
    <row r="39" spans="1:11" ht="30">
      <c r="B39" s="214"/>
      <c r="C39" s="494" t="s">
        <v>163</v>
      </c>
      <c r="D39" s="495">
        <v>15</v>
      </c>
      <c r="E39" s="495">
        <v>18</v>
      </c>
      <c r="F39" s="493" t="s">
        <v>73</v>
      </c>
      <c r="G39" s="493" t="s">
        <v>73</v>
      </c>
      <c r="H39" s="493" t="s">
        <v>73</v>
      </c>
      <c r="I39" s="493" t="s">
        <v>73</v>
      </c>
      <c r="J39" s="493" t="s">
        <v>165</v>
      </c>
      <c r="K39" s="306"/>
    </row>
    <row r="40" spans="1:11" ht="45">
      <c r="B40" s="214"/>
      <c r="C40" s="494" t="s">
        <v>164</v>
      </c>
      <c r="D40" s="493" t="s">
        <v>73</v>
      </c>
      <c r="E40" s="503" t="s">
        <v>166</v>
      </c>
      <c r="F40" s="493" t="s">
        <v>73</v>
      </c>
      <c r="G40" s="493" t="s">
        <v>73</v>
      </c>
      <c r="H40" s="493" t="s">
        <v>167</v>
      </c>
      <c r="I40" s="493" t="s">
        <v>73</v>
      </c>
      <c r="J40" s="493" t="s">
        <v>73</v>
      </c>
      <c r="K40" s="306"/>
    </row>
    <row r="41" spans="1:11">
      <c r="B41" s="214"/>
      <c r="C41" s="504" t="s">
        <v>289</v>
      </c>
      <c r="D41" s="489"/>
      <c r="E41" s="489"/>
      <c r="F41" s="489"/>
      <c r="G41" s="489"/>
      <c r="H41" s="489"/>
      <c r="I41" s="489"/>
      <c r="J41" s="490"/>
      <c r="K41" s="22"/>
    </row>
    <row r="42" spans="1:11" ht="30">
      <c r="B42" s="214"/>
      <c r="C42" s="505" t="s">
        <v>290</v>
      </c>
      <c r="D42" s="495" t="s">
        <v>168</v>
      </c>
      <c r="E42" s="503" t="s">
        <v>169</v>
      </c>
      <c r="F42" s="503" t="s">
        <v>169</v>
      </c>
      <c r="G42" s="477" t="s">
        <v>73</v>
      </c>
      <c r="H42" s="477" t="s">
        <v>73</v>
      </c>
      <c r="I42" s="495">
        <v>7.72</v>
      </c>
      <c r="J42" s="477" t="s">
        <v>73</v>
      </c>
      <c r="K42" s="22"/>
    </row>
    <row r="43" spans="1:11" ht="15" customHeight="1">
      <c r="B43" s="214"/>
      <c r="C43" s="506" t="s">
        <v>174</v>
      </c>
      <c r="D43" s="506"/>
      <c r="E43" s="506"/>
      <c r="F43" s="506"/>
      <c r="G43" s="506"/>
      <c r="H43" s="506"/>
      <c r="I43" s="506"/>
      <c r="J43" s="506"/>
      <c r="K43" s="305"/>
    </row>
    <row r="44" spans="1:11">
      <c r="B44" s="214"/>
      <c r="C44" s="507" t="s">
        <v>171</v>
      </c>
      <c r="D44" s="19"/>
      <c r="E44" s="19"/>
      <c r="F44" s="19"/>
      <c r="G44" s="19"/>
      <c r="H44" s="19"/>
      <c r="I44" s="19"/>
      <c r="J44" s="19"/>
      <c r="K44" s="305"/>
    </row>
    <row r="45" spans="1:11">
      <c r="B45" s="214"/>
      <c r="C45" s="273" t="s">
        <v>229</v>
      </c>
      <c r="D45" s="27"/>
      <c r="E45" s="27"/>
      <c r="F45" s="27"/>
      <c r="G45" s="27"/>
      <c r="H45" s="27"/>
      <c r="I45" s="27"/>
      <c r="J45" s="27"/>
      <c r="K45" s="306"/>
    </row>
    <row r="46" spans="1:11">
      <c r="B46" s="214"/>
      <c r="C46" s="273" t="s">
        <v>172</v>
      </c>
      <c r="D46" s="27"/>
      <c r="E46" s="27"/>
      <c r="F46" s="27"/>
      <c r="G46" s="27"/>
      <c r="H46" s="27"/>
      <c r="I46" s="27"/>
      <c r="J46" s="27"/>
      <c r="K46" s="306"/>
    </row>
    <row r="47" spans="1:11">
      <c r="B47" s="214"/>
      <c r="C47" s="273" t="s">
        <v>173</v>
      </c>
      <c r="D47" s="27"/>
      <c r="E47" s="27"/>
      <c r="F47" s="27"/>
      <c r="G47" s="27"/>
      <c r="H47" s="27"/>
      <c r="I47" s="27"/>
      <c r="J47" s="27"/>
      <c r="K47" s="306"/>
    </row>
    <row r="48" spans="1:11">
      <c r="B48" s="214"/>
      <c r="C48" s="273"/>
      <c r="D48" s="27"/>
      <c r="E48" s="27"/>
      <c r="F48" s="27"/>
      <c r="G48" s="27"/>
      <c r="H48" s="27"/>
      <c r="I48" s="27"/>
      <c r="J48" s="27"/>
      <c r="K48" s="306"/>
    </row>
    <row r="49" spans="2:11">
      <c r="B49" s="214"/>
      <c r="C49" s="273"/>
      <c r="D49" s="27"/>
      <c r="E49" s="27"/>
      <c r="F49" s="508" t="s">
        <v>392</v>
      </c>
      <c r="G49" s="27"/>
      <c r="H49" s="27"/>
      <c r="I49" s="27"/>
      <c r="J49" s="27"/>
      <c r="K49" s="306"/>
    </row>
    <row r="50" spans="2:11">
      <c r="B50" s="214"/>
      <c r="C50" s="273"/>
      <c r="D50" s="27"/>
      <c r="E50" s="27"/>
      <c r="F50" s="509" t="s">
        <v>393</v>
      </c>
      <c r="G50" s="27"/>
      <c r="H50" s="27"/>
      <c r="I50" s="27"/>
      <c r="J50" s="27"/>
      <c r="K50" s="306"/>
    </row>
    <row r="51" spans="2:11">
      <c r="B51" s="214"/>
      <c r="C51" s="273"/>
      <c r="D51" s="27"/>
      <c r="E51" s="27"/>
      <c r="F51" s="510" t="s">
        <v>271</v>
      </c>
      <c r="G51" s="27"/>
      <c r="H51" s="27"/>
      <c r="I51" s="27"/>
      <c r="J51" s="27"/>
      <c r="K51" s="306"/>
    </row>
    <row r="52" spans="2:11">
      <c r="B52" s="214"/>
      <c r="C52" s="273"/>
      <c r="D52" s="27"/>
      <c r="E52" s="27"/>
      <c r="F52" s="511" t="s">
        <v>270</v>
      </c>
      <c r="G52" s="27"/>
      <c r="H52" s="27"/>
      <c r="I52" s="27"/>
      <c r="J52" s="27"/>
      <c r="K52" s="306"/>
    </row>
    <row r="53" spans="2:11" ht="6" customHeight="1">
      <c r="B53" s="214"/>
      <c r="C53" s="273"/>
      <c r="D53" s="27"/>
      <c r="E53" s="27"/>
      <c r="F53" s="512"/>
      <c r="G53" s="27"/>
      <c r="H53" s="27"/>
      <c r="I53" s="27"/>
      <c r="J53" s="27"/>
      <c r="K53" s="306"/>
    </row>
    <row r="54" spans="2:11">
      <c r="B54" s="214"/>
      <c r="C54" s="273"/>
      <c r="D54" s="27"/>
      <c r="E54" s="27"/>
      <c r="F54" s="508" t="s">
        <v>444</v>
      </c>
      <c r="G54" s="27"/>
      <c r="H54" s="27"/>
      <c r="I54" s="27"/>
      <c r="J54" s="27"/>
      <c r="K54" s="306"/>
    </row>
    <row r="55" spans="2:11">
      <c r="B55" s="214"/>
      <c r="C55" s="273"/>
      <c r="D55" s="27"/>
      <c r="E55" s="27"/>
      <c r="F55" s="511" t="s">
        <v>358</v>
      </c>
      <c r="G55" s="27"/>
      <c r="H55" s="27"/>
      <c r="I55" s="27"/>
      <c r="J55" s="27"/>
      <c r="K55" s="306"/>
    </row>
    <row r="56" spans="2:11" ht="6" customHeight="1">
      <c r="B56" s="214"/>
      <c r="C56" s="273"/>
      <c r="D56" s="27"/>
      <c r="E56" s="27"/>
      <c r="F56" s="27"/>
      <c r="G56" s="27"/>
      <c r="H56" s="27"/>
      <c r="I56" s="27"/>
      <c r="J56" s="27"/>
      <c r="K56" s="306"/>
    </row>
    <row r="57" spans="2:11">
      <c r="B57" s="214"/>
      <c r="C57" s="273"/>
      <c r="D57" s="27"/>
      <c r="E57" s="27"/>
      <c r="F57" s="510" t="s">
        <v>272</v>
      </c>
      <c r="G57" s="27"/>
      <c r="H57" s="27"/>
      <c r="I57" s="27"/>
      <c r="J57" s="27"/>
      <c r="K57" s="306"/>
    </row>
    <row r="58" spans="2:11">
      <c r="B58" s="214"/>
      <c r="C58" s="273"/>
      <c r="D58" s="27"/>
      <c r="E58" s="27"/>
      <c r="F58" s="511" t="s">
        <v>273</v>
      </c>
      <c r="G58" s="27"/>
      <c r="H58" s="27"/>
      <c r="I58" s="27"/>
      <c r="J58" s="27"/>
      <c r="K58" s="306"/>
    </row>
    <row r="59" spans="2:11" ht="6" customHeight="1">
      <c r="B59" s="214"/>
      <c r="C59" s="273"/>
      <c r="D59" s="27"/>
      <c r="E59" s="27"/>
      <c r="F59" s="27"/>
      <c r="G59" s="27"/>
      <c r="H59" s="27"/>
      <c r="I59" s="27"/>
      <c r="J59" s="27"/>
      <c r="K59" s="306"/>
    </row>
    <row r="60" spans="2:11">
      <c r="B60" s="214"/>
      <c r="C60" s="273"/>
      <c r="D60" s="27"/>
      <c r="E60" s="27"/>
      <c r="F60" s="508" t="s">
        <v>416</v>
      </c>
      <c r="G60" s="27"/>
      <c r="H60" s="27"/>
      <c r="I60" s="27"/>
      <c r="J60" s="27"/>
      <c r="K60" s="306"/>
    </row>
    <row r="61" spans="2:11">
      <c r="B61" s="214"/>
      <c r="C61" s="273"/>
      <c r="D61" s="27"/>
      <c r="E61" s="27"/>
      <c r="F61" s="509" t="s">
        <v>417</v>
      </c>
      <c r="G61" s="27"/>
      <c r="H61" s="27"/>
      <c r="I61" s="27"/>
      <c r="J61" s="27"/>
      <c r="K61" s="306"/>
    </row>
    <row r="62" spans="2:11" ht="6" customHeight="1">
      <c r="B62" s="214"/>
      <c r="C62" s="273"/>
      <c r="D62" s="27"/>
      <c r="E62" s="27"/>
      <c r="F62" s="27"/>
      <c r="G62" s="27"/>
      <c r="H62" s="27"/>
      <c r="I62" s="27"/>
      <c r="J62" s="27"/>
      <c r="K62" s="306"/>
    </row>
    <row r="63" spans="2:11">
      <c r="B63" s="214"/>
      <c r="C63" s="273"/>
      <c r="D63" s="27"/>
      <c r="E63" s="27"/>
      <c r="F63" s="510" t="s">
        <v>269</v>
      </c>
      <c r="G63" s="27"/>
      <c r="H63" s="27"/>
      <c r="I63" s="27"/>
      <c r="J63" s="241"/>
      <c r="K63" s="306"/>
    </row>
    <row r="64" spans="2:11">
      <c r="B64" s="214"/>
      <c r="C64" s="13"/>
      <c r="D64" s="13"/>
      <c r="E64" s="13"/>
      <c r="F64" s="161" t="s">
        <v>15</v>
      </c>
      <c r="G64" s="357"/>
      <c r="H64" s="13"/>
      <c r="I64" s="13"/>
      <c r="J64" s="241" t="s">
        <v>14</v>
      </c>
      <c r="K64" s="22"/>
    </row>
    <row r="65" spans="2:11" ht="15.75" thickBot="1">
      <c r="B65" s="359"/>
      <c r="C65" s="163"/>
      <c r="D65" s="163"/>
      <c r="E65" s="163"/>
      <c r="F65" s="163"/>
      <c r="G65" s="163"/>
      <c r="H65" s="163"/>
      <c r="I65" s="163"/>
      <c r="J65" s="163"/>
      <c r="K65" s="360"/>
    </row>
  </sheetData>
  <sheetProtection password="C4A2" sheet="1" objects="1" scenarios="1"/>
  <mergeCells count="5">
    <mergeCell ref="B3:K3"/>
    <mergeCell ref="B4:K4"/>
    <mergeCell ref="B5:K5"/>
    <mergeCell ref="C43:J43"/>
    <mergeCell ref="B6:K6"/>
  </mergeCells>
  <hyperlinks>
    <hyperlink ref="F64" location="Acknowledgement!A1" display="Next Page"/>
    <hyperlink ref="G11" r:id="rId1"/>
    <hyperlink ref="E11" r:id="rId2"/>
    <hyperlink ref="D11" r:id="rId3"/>
    <hyperlink ref="F11" r:id="rId4"/>
    <hyperlink ref="J11" r:id="rId5"/>
    <hyperlink ref="I11" r:id="rId6"/>
    <hyperlink ref="H11" r:id="rId7"/>
    <hyperlink ref="F52" location="'Refuse Overview'!A1" display="Return to Curbside Program Disposed Refuse Overview Worksheet"/>
    <hyperlink ref="F55" location="'Participation Rate'!A1" display="Return to Curbside Program Participation Rate Worksheet."/>
    <hyperlink ref="F58" location="'Operational Impacts'!A1" display="Return to Operational Impacts Worksheet"/>
    <hyperlink ref="F50" location="'Curbside Frequency'!A1" display="Return to Collection Vehicle and Frequency Worksheet"/>
    <hyperlink ref="F61" location="'Other Financial Impacts'!A1" display="Return to Other Financial Impacts Worksheet"/>
    <hyperlink ref="J64" location="'Results GHG'!A1" display="Previous Page"/>
  </hyperlinks>
  <pageMargins left="0.7" right="0.7" top="0.75" bottom="0.75" header="0.3" footer="0.3"/>
  <pageSetup scale="39" orientation="landscape" r:id="rId8"/>
  <headerFooter>
    <oddFooter>Page &amp;P of &amp;N</oddFooter>
  </headerFooter>
</worksheet>
</file>

<file path=xl/worksheets/sheet28.xml><?xml version="1.0" encoding="utf-8"?>
<worksheet xmlns="http://schemas.openxmlformats.org/spreadsheetml/2006/main" xmlns:r="http://schemas.openxmlformats.org/officeDocument/2006/relationships">
  <sheetPr>
    <tabColor theme="6"/>
    <pageSetUpPr fitToPage="1"/>
  </sheetPr>
  <dimension ref="A1:S44"/>
  <sheetViews>
    <sheetView tabSelected="1" zoomScale="85" zoomScaleNormal="85" zoomScaleSheetLayoutView="85" workbookViewId="0">
      <selection activeCell="P12" sqref="P12"/>
    </sheetView>
  </sheetViews>
  <sheetFormatPr defaultRowHeight="15"/>
  <cols>
    <col min="1" max="1" width="5.28515625" style="121" customWidth="1"/>
    <col min="2" max="7" width="9.140625" style="121" customWidth="1"/>
    <col min="8" max="8" width="9.140625" style="121"/>
    <col min="9" max="9" width="10.42578125" style="122" customWidth="1"/>
    <col min="10" max="11" width="9.140625" style="122"/>
    <col min="12" max="12" width="4.140625" style="122" customWidth="1"/>
    <col min="13" max="17" width="9.140625" style="122"/>
    <col min="18" max="18" width="8.140625" style="122" customWidth="1"/>
    <col min="19" max="19" width="9.140625" style="122" customWidth="1"/>
    <col min="20" max="20" width="5.28515625" style="123" customWidth="1"/>
    <col min="21" max="16384" width="9.140625" style="123"/>
  </cols>
  <sheetData>
    <row r="1" spans="1:19" s="123" customFormat="1" ht="15.75" thickBot="1">
      <c r="A1" s="121"/>
      <c r="B1" s="121"/>
      <c r="C1" s="121"/>
      <c r="D1" s="121"/>
      <c r="E1" s="121"/>
      <c r="F1" s="121"/>
      <c r="G1" s="121"/>
      <c r="H1" s="121"/>
      <c r="I1" s="122"/>
      <c r="J1" s="122"/>
      <c r="K1" s="122"/>
      <c r="L1" s="122"/>
      <c r="M1" s="122"/>
      <c r="N1" s="122"/>
      <c r="O1" s="122"/>
      <c r="P1" s="122"/>
      <c r="Q1" s="122"/>
      <c r="R1" s="122"/>
      <c r="S1" s="122"/>
    </row>
    <row r="2" spans="1:19" s="123" customFormat="1">
      <c r="A2" s="121"/>
      <c r="B2" s="212"/>
      <c r="C2" s="138"/>
      <c r="D2" s="138"/>
      <c r="E2" s="138"/>
      <c r="F2" s="138"/>
      <c r="G2" s="138"/>
      <c r="H2" s="138"/>
      <c r="I2" s="138"/>
      <c r="J2" s="138"/>
      <c r="K2" s="138"/>
      <c r="L2" s="138"/>
      <c r="M2" s="138"/>
      <c r="N2" s="138"/>
      <c r="O2" s="138"/>
      <c r="P2" s="138"/>
      <c r="Q2" s="138"/>
      <c r="R2" s="138"/>
      <c r="S2" s="213"/>
    </row>
    <row r="3" spans="1:19" s="123" customFormat="1" ht="18.75">
      <c r="A3" s="127"/>
      <c r="B3" s="128" t="s">
        <v>230</v>
      </c>
      <c r="C3" s="129"/>
      <c r="D3" s="129"/>
      <c r="E3" s="129"/>
      <c r="F3" s="129"/>
      <c r="G3" s="129"/>
      <c r="H3" s="129"/>
      <c r="I3" s="129"/>
      <c r="J3" s="129"/>
      <c r="K3" s="129"/>
      <c r="L3" s="129"/>
      <c r="M3" s="129"/>
      <c r="N3" s="129"/>
      <c r="O3" s="129"/>
      <c r="P3" s="129"/>
      <c r="Q3" s="129"/>
      <c r="R3" s="129"/>
      <c r="S3" s="130"/>
    </row>
    <row r="4" spans="1:19" s="123" customFormat="1" ht="18.75">
      <c r="A4" s="127"/>
      <c r="B4" s="131" t="s">
        <v>431</v>
      </c>
      <c r="C4" s="132"/>
      <c r="D4" s="132"/>
      <c r="E4" s="132"/>
      <c r="F4" s="132"/>
      <c r="G4" s="132"/>
      <c r="H4" s="132"/>
      <c r="I4" s="132"/>
      <c r="J4" s="132"/>
      <c r="K4" s="132"/>
      <c r="L4" s="132"/>
      <c r="M4" s="132"/>
      <c r="N4" s="132"/>
      <c r="O4" s="132"/>
      <c r="P4" s="132"/>
      <c r="Q4" s="132"/>
      <c r="R4" s="132"/>
      <c r="S4" s="133"/>
    </row>
    <row r="5" spans="1:19" s="123" customFormat="1" ht="15.75">
      <c r="A5" s="121"/>
      <c r="B5" s="131" t="s">
        <v>206</v>
      </c>
      <c r="C5" s="132"/>
      <c r="D5" s="132"/>
      <c r="E5" s="132"/>
      <c r="F5" s="132"/>
      <c r="G5" s="132"/>
      <c r="H5" s="132"/>
      <c r="I5" s="132"/>
      <c r="J5" s="132"/>
      <c r="K5" s="132"/>
      <c r="L5" s="132"/>
      <c r="M5" s="132"/>
      <c r="N5" s="132"/>
      <c r="O5" s="132"/>
      <c r="P5" s="132"/>
      <c r="Q5" s="132"/>
      <c r="R5" s="132"/>
      <c r="S5" s="133"/>
    </row>
    <row r="6" spans="1:19" s="123" customFormat="1" ht="16.5" thickBot="1">
      <c r="A6" s="121"/>
      <c r="B6" s="134" t="s">
        <v>429</v>
      </c>
      <c r="C6" s="135"/>
      <c r="D6" s="135"/>
      <c r="E6" s="135"/>
      <c r="F6" s="135"/>
      <c r="G6" s="135"/>
      <c r="H6" s="135"/>
      <c r="I6" s="135"/>
      <c r="J6" s="135"/>
      <c r="K6" s="135"/>
      <c r="L6" s="135"/>
      <c r="M6" s="135"/>
      <c r="N6" s="135"/>
      <c r="O6" s="135"/>
      <c r="P6" s="135"/>
      <c r="Q6" s="135"/>
      <c r="R6" s="135"/>
      <c r="S6" s="136"/>
    </row>
    <row r="7" spans="1:19" s="123" customFormat="1" ht="15.75" thickBot="1">
      <c r="A7" s="121"/>
      <c r="B7" s="255"/>
      <c r="C7" s="255"/>
      <c r="D7" s="255"/>
      <c r="E7" s="255"/>
      <c r="F7" s="255"/>
      <c r="G7" s="255"/>
      <c r="H7" s="255"/>
      <c r="I7" s="220"/>
      <c r="J7" s="220"/>
      <c r="K7" s="220"/>
      <c r="L7" s="220"/>
      <c r="M7" s="220"/>
      <c r="N7" s="220"/>
      <c r="O7" s="220"/>
      <c r="P7" s="220"/>
      <c r="Q7" s="220"/>
      <c r="R7" s="220"/>
      <c r="S7" s="220"/>
    </row>
    <row r="8" spans="1:19" s="123" customFormat="1">
      <c r="A8" s="121"/>
      <c r="B8" s="212"/>
      <c r="C8" s="138"/>
      <c r="D8" s="138"/>
      <c r="E8" s="138"/>
      <c r="F8" s="138"/>
      <c r="G8" s="138"/>
      <c r="H8" s="138"/>
      <c r="I8" s="138"/>
      <c r="J8" s="138"/>
      <c r="K8" s="138"/>
      <c r="L8" s="138"/>
      <c r="M8" s="138"/>
      <c r="N8" s="138"/>
      <c r="O8" s="138"/>
      <c r="P8" s="138"/>
      <c r="Q8" s="138"/>
      <c r="R8" s="138"/>
      <c r="S8" s="213"/>
    </row>
    <row r="9" spans="1:19" s="123" customFormat="1" ht="15" customHeight="1">
      <c r="A9" s="121"/>
      <c r="B9" s="214"/>
      <c r="C9" s="143" t="s">
        <v>292</v>
      </c>
      <c r="D9" s="143"/>
      <c r="E9" s="143"/>
      <c r="F9" s="143"/>
      <c r="G9" s="143"/>
      <c r="H9" s="143"/>
      <c r="I9" s="143"/>
      <c r="J9" s="143"/>
      <c r="K9" s="143"/>
      <c r="L9" s="143"/>
      <c r="M9" s="143"/>
      <c r="N9" s="143"/>
      <c r="O9" s="143"/>
      <c r="P9" s="143"/>
      <c r="Q9" s="143"/>
      <c r="R9" s="143"/>
      <c r="S9" s="22"/>
    </row>
    <row r="10" spans="1:19" s="123" customFormat="1" ht="15" customHeight="1">
      <c r="A10" s="121"/>
      <c r="B10" s="214"/>
      <c r="C10" s="143"/>
      <c r="D10" s="143"/>
      <c r="E10" s="143"/>
      <c r="F10" s="143"/>
      <c r="G10" s="143"/>
      <c r="H10" s="143"/>
      <c r="I10" s="143"/>
      <c r="J10" s="143"/>
      <c r="K10" s="143"/>
      <c r="L10" s="143"/>
      <c r="M10" s="143"/>
      <c r="N10" s="143"/>
      <c r="O10" s="143"/>
      <c r="P10" s="143"/>
      <c r="Q10" s="143"/>
      <c r="R10" s="143"/>
      <c r="S10" s="22"/>
    </row>
    <row r="11" spans="1:19" s="123" customFormat="1" ht="15" customHeight="1">
      <c r="A11" s="121"/>
      <c r="B11" s="214"/>
      <c r="C11" s="19"/>
      <c r="D11" s="19"/>
      <c r="E11" s="19"/>
      <c r="F11" s="19"/>
      <c r="G11" s="19"/>
      <c r="H11" s="19"/>
      <c r="I11" s="19"/>
      <c r="J11" s="19"/>
      <c r="K11" s="19"/>
      <c r="L11" s="19"/>
      <c r="M11" s="19"/>
      <c r="N11" s="19"/>
      <c r="O11" s="19"/>
      <c r="P11" s="19"/>
      <c r="Q11" s="19"/>
      <c r="R11" s="19"/>
      <c r="S11" s="22"/>
    </row>
    <row r="12" spans="1:19" s="123" customFormat="1" ht="15" customHeight="1">
      <c r="A12" s="121"/>
      <c r="B12" s="214"/>
      <c r="C12" s="106" t="s">
        <v>441</v>
      </c>
      <c r="D12" s="19"/>
      <c r="E12" s="19"/>
      <c r="F12" s="19"/>
      <c r="G12" s="19"/>
      <c r="H12" s="19"/>
      <c r="I12" s="19"/>
      <c r="J12" s="19"/>
      <c r="K12" s="19"/>
      <c r="L12" s="19"/>
      <c r="M12" s="19"/>
      <c r="N12" s="19"/>
      <c r="O12" s="19"/>
      <c r="P12" s="19"/>
      <c r="Q12" s="19"/>
      <c r="R12" s="19"/>
      <c r="S12" s="22"/>
    </row>
    <row r="13" spans="1:19" s="123" customFormat="1" ht="15" customHeight="1">
      <c r="A13" s="121"/>
      <c r="B13" s="214"/>
      <c r="C13" s="23"/>
      <c r="D13" s="19"/>
      <c r="E13" s="19"/>
      <c r="F13" s="19"/>
      <c r="G13" s="19"/>
      <c r="H13" s="19"/>
      <c r="I13" s="19"/>
      <c r="J13" s="19"/>
      <c r="K13" s="19"/>
      <c r="L13" s="19"/>
      <c r="M13" s="19"/>
      <c r="N13" s="19"/>
      <c r="O13" s="19"/>
      <c r="P13" s="19"/>
      <c r="Q13" s="19"/>
      <c r="R13" s="19"/>
      <c r="S13" s="22"/>
    </row>
    <row r="14" spans="1:19" s="123" customFormat="1" ht="15" customHeight="1">
      <c r="A14" s="121"/>
      <c r="B14" s="214"/>
      <c r="C14" s="106" t="s">
        <v>442</v>
      </c>
      <c r="D14" s="19"/>
      <c r="E14" s="19"/>
      <c r="F14" s="19"/>
      <c r="G14" s="19"/>
      <c r="H14" s="19"/>
      <c r="I14" s="19"/>
      <c r="J14" s="19"/>
      <c r="K14" s="19"/>
      <c r="L14" s="19"/>
      <c r="M14" s="19"/>
      <c r="N14" s="19"/>
      <c r="O14" s="19"/>
      <c r="P14" s="19"/>
      <c r="Q14" s="19"/>
      <c r="R14" s="19"/>
      <c r="S14" s="22"/>
    </row>
    <row r="15" spans="1:19" s="123" customFormat="1" ht="15" customHeight="1">
      <c r="A15" s="121"/>
      <c r="B15" s="214"/>
      <c r="C15" s="23"/>
      <c r="D15" s="19"/>
      <c r="E15" s="19"/>
      <c r="F15" s="19"/>
      <c r="G15" s="19"/>
      <c r="H15" s="19"/>
      <c r="I15" s="19"/>
      <c r="J15" s="19"/>
      <c r="K15" s="19"/>
      <c r="L15" s="19"/>
      <c r="M15" s="19"/>
      <c r="N15" s="19"/>
      <c r="O15" s="19"/>
      <c r="P15" s="19"/>
      <c r="Q15" s="19"/>
      <c r="R15" s="19"/>
      <c r="S15" s="22"/>
    </row>
    <row r="16" spans="1:19" s="123" customFormat="1" ht="15" customHeight="1">
      <c r="A16" s="121"/>
      <c r="B16" s="214"/>
      <c r="C16" s="23" t="s">
        <v>95</v>
      </c>
      <c r="D16" s="19"/>
      <c r="E16" s="19"/>
      <c r="F16" s="19"/>
      <c r="G16" s="19"/>
      <c r="H16" s="19"/>
      <c r="I16" s="19"/>
      <c r="J16" s="19"/>
      <c r="K16" s="19"/>
      <c r="L16" s="19"/>
      <c r="M16" s="19"/>
      <c r="N16" s="19"/>
      <c r="O16" s="19"/>
      <c r="P16" s="19"/>
      <c r="Q16" s="19"/>
      <c r="R16" s="19"/>
      <c r="S16" s="22"/>
    </row>
    <row r="17" spans="1:19" s="123" customFormat="1" ht="15" customHeight="1">
      <c r="A17" s="121"/>
      <c r="B17" s="214"/>
      <c r="C17" s="23"/>
      <c r="D17" s="19"/>
      <c r="E17" s="19"/>
      <c r="F17" s="19"/>
      <c r="G17" s="19"/>
      <c r="H17" s="19"/>
      <c r="I17" s="19"/>
      <c r="J17" s="19"/>
      <c r="K17" s="19"/>
      <c r="L17" s="19"/>
      <c r="M17" s="19"/>
      <c r="N17" s="19"/>
      <c r="O17" s="19"/>
      <c r="P17" s="19"/>
      <c r="Q17" s="19"/>
      <c r="R17" s="19"/>
      <c r="S17" s="22"/>
    </row>
    <row r="18" spans="1:19" s="123" customFormat="1" ht="15" customHeight="1">
      <c r="A18" s="121"/>
      <c r="B18" s="214"/>
      <c r="C18" s="23" t="s">
        <v>96</v>
      </c>
      <c r="D18" s="19"/>
      <c r="E18" s="19"/>
      <c r="F18" s="19"/>
      <c r="G18" s="19"/>
      <c r="H18" s="19"/>
      <c r="I18" s="19"/>
      <c r="J18" s="19"/>
      <c r="K18" s="19"/>
      <c r="L18" s="19"/>
      <c r="M18" s="19"/>
      <c r="N18" s="19"/>
      <c r="O18" s="19"/>
      <c r="P18" s="19"/>
      <c r="Q18" s="19"/>
      <c r="R18" s="19"/>
      <c r="S18" s="22"/>
    </row>
    <row r="19" spans="1:19" s="123" customFormat="1" ht="15" customHeight="1">
      <c r="A19" s="121"/>
      <c r="B19" s="214"/>
      <c r="C19" s="23"/>
      <c r="D19" s="19"/>
      <c r="E19" s="19"/>
      <c r="F19" s="19"/>
      <c r="G19" s="19"/>
      <c r="H19" s="19"/>
      <c r="I19" s="19"/>
      <c r="J19" s="19"/>
      <c r="K19" s="19"/>
      <c r="L19" s="19"/>
      <c r="M19" s="19"/>
      <c r="N19" s="19"/>
      <c r="O19" s="19"/>
      <c r="P19" s="19"/>
      <c r="Q19" s="19"/>
      <c r="R19" s="19"/>
      <c r="S19" s="22"/>
    </row>
    <row r="20" spans="1:19" s="123" customFormat="1" ht="15" customHeight="1">
      <c r="A20" s="121"/>
      <c r="B20" s="214"/>
      <c r="C20" s="23" t="s">
        <v>291</v>
      </c>
      <c r="D20" s="19"/>
      <c r="E20" s="19"/>
      <c r="F20" s="19"/>
      <c r="G20" s="19"/>
      <c r="H20" s="19"/>
      <c r="I20" s="19"/>
      <c r="J20" s="19"/>
      <c r="K20" s="19"/>
      <c r="L20" s="19"/>
      <c r="M20" s="19"/>
      <c r="N20" s="19"/>
      <c r="O20" s="19"/>
      <c r="P20" s="19"/>
      <c r="Q20" s="19"/>
      <c r="R20" s="19"/>
      <c r="S20" s="22"/>
    </row>
    <row r="21" spans="1:19" s="123" customFormat="1" ht="15" customHeight="1">
      <c r="A21" s="121"/>
      <c r="B21" s="214"/>
      <c r="C21" s="23"/>
      <c r="D21" s="19"/>
      <c r="E21" s="19"/>
      <c r="F21" s="19"/>
      <c r="G21" s="19"/>
      <c r="H21" s="19"/>
      <c r="I21" s="19"/>
      <c r="J21" s="19"/>
      <c r="K21" s="19"/>
      <c r="L21" s="19"/>
      <c r="M21" s="19"/>
      <c r="N21" s="19"/>
      <c r="O21" s="19"/>
      <c r="P21" s="19"/>
      <c r="Q21" s="19"/>
      <c r="R21" s="19"/>
      <c r="S21" s="22"/>
    </row>
    <row r="22" spans="1:19" s="123" customFormat="1" ht="15" customHeight="1">
      <c r="A22" s="121"/>
      <c r="B22" s="214"/>
      <c r="C22" s="513" t="s">
        <v>488</v>
      </c>
      <c r="D22" s="19"/>
      <c r="E22" s="19"/>
      <c r="F22" s="19"/>
      <c r="G22" s="19"/>
      <c r="H22" s="19"/>
      <c r="I22" s="19"/>
      <c r="J22" s="19"/>
      <c r="K22" s="19"/>
      <c r="L22" s="19"/>
      <c r="M22" s="19"/>
      <c r="N22" s="19"/>
      <c r="O22" s="19"/>
      <c r="P22" s="19"/>
      <c r="Q22" s="19"/>
      <c r="R22" s="19"/>
      <c r="S22" s="22"/>
    </row>
    <row r="23" spans="1:19" s="123" customFormat="1" ht="15" customHeight="1">
      <c r="A23" s="121"/>
      <c r="B23" s="214"/>
      <c r="C23" s="23"/>
      <c r="D23" s="19"/>
      <c r="E23" s="19"/>
      <c r="F23" s="19"/>
      <c r="G23" s="19"/>
      <c r="H23" s="19"/>
      <c r="I23" s="19"/>
      <c r="J23" s="19"/>
      <c r="K23" s="19"/>
      <c r="L23" s="19"/>
      <c r="M23" s="19"/>
      <c r="N23" s="19"/>
      <c r="O23" s="19"/>
      <c r="P23" s="19"/>
      <c r="Q23" s="19"/>
      <c r="R23" s="19"/>
      <c r="S23" s="22"/>
    </row>
    <row r="24" spans="1:19" s="123" customFormat="1" ht="15" customHeight="1">
      <c r="A24" s="121"/>
      <c r="B24" s="214"/>
      <c r="C24" s="513" t="s">
        <v>519</v>
      </c>
      <c r="D24" s="514"/>
      <c r="E24" s="514"/>
      <c r="F24" s="514"/>
      <c r="G24" s="19"/>
      <c r="H24" s="19"/>
      <c r="I24" s="19"/>
      <c r="J24" s="19"/>
      <c r="K24" s="19"/>
      <c r="L24" s="19"/>
      <c r="M24" s="19"/>
      <c r="N24" s="19"/>
      <c r="O24" s="19"/>
      <c r="P24" s="19"/>
      <c r="Q24" s="19"/>
      <c r="R24" s="19"/>
      <c r="S24" s="22"/>
    </row>
    <row r="25" spans="1:19" s="123" customFormat="1" ht="15" customHeight="1">
      <c r="A25" s="121"/>
      <c r="B25" s="214"/>
      <c r="C25" s="515"/>
      <c r="D25" s="514"/>
      <c r="E25" s="514"/>
      <c r="F25" s="514"/>
      <c r="G25" s="19"/>
      <c r="H25" s="19"/>
      <c r="I25" s="19"/>
      <c r="J25" s="19"/>
      <c r="K25" s="19"/>
      <c r="L25" s="19"/>
      <c r="M25" s="19"/>
      <c r="N25" s="19"/>
      <c r="O25" s="19"/>
      <c r="P25" s="19"/>
      <c r="Q25" s="19"/>
      <c r="R25" s="19"/>
      <c r="S25" s="22"/>
    </row>
    <row r="26" spans="1:19" s="123" customFormat="1" ht="15" customHeight="1">
      <c r="A26" s="121"/>
      <c r="B26" s="214"/>
      <c r="C26" s="515" t="s">
        <v>100</v>
      </c>
      <c r="D26" s="514"/>
      <c r="E26" s="514"/>
      <c r="F26" s="514"/>
      <c r="G26" s="19"/>
      <c r="H26" s="19"/>
      <c r="I26" s="19"/>
      <c r="J26" s="19"/>
      <c r="K26" s="19"/>
      <c r="L26" s="19"/>
      <c r="M26" s="19"/>
      <c r="N26" s="19"/>
      <c r="O26" s="19"/>
      <c r="P26" s="19"/>
      <c r="Q26" s="19"/>
      <c r="R26" s="19"/>
      <c r="S26" s="22"/>
    </row>
    <row r="27" spans="1:19" s="123" customFormat="1" ht="15" customHeight="1">
      <c r="A27" s="121"/>
      <c r="B27" s="214"/>
      <c r="C27" s="23"/>
      <c r="D27" s="19"/>
      <c r="E27" s="19"/>
      <c r="F27" s="19"/>
      <c r="G27" s="19"/>
      <c r="H27" s="19"/>
      <c r="I27" s="19"/>
      <c r="J27" s="19"/>
      <c r="K27" s="19"/>
      <c r="L27" s="19"/>
      <c r="M27" s="19"/>
      <c r="N27" s="19"/>
      <c r="O27" s="19"/>
      <c r="P27" s="19"/>
      <c r="Q27" s="19"/>
      <c r="R27" s="19"/>
      <c r="S27" s="22"/>
    </row>
    <row r="28" spans="1:19" s="123" customFormat="1" ht="15" customHeight="1">
      <c r="A28" s="121"/>
      <c r="B28" s="214"/>
      <c r="C28" s="515" t="s">
        <v>98</v>
      </c>
      <c r="D28" s="514"/>
      <c r="E28" s="514"/>
      <c r="F28" s="514"/>
      <c r="G28" s="19"/>
      <c r="H28" s="19"/>
      <c r="I28" s="19"/>
      <c r="J28" s="19"/>
      <c r="K28" s="19"/>
      <c r="L28" s="19"/>
      <c r="M28" s="19"/>
      <c r="N28" s="19"/>
      <c r="O28" s="19"/>
      <c r="P28" s="19"/>
      <c r="Q28" s="19"/>
      <c r="R28" s="19"/>
      <c r="S28" s="22"/>
    </row>
    <row r="29" spans="1:19" s="123" customFormat="1" ht="15" customHeight="1">
      <c r="A29" s="121"/>
      <c r="B29" s="214"/>
      <c r="C29" s="515"/>
      <c r="D29" s="514"/>
      <c r="E29" s="514"/>
      <c r="F29" s="514"/>
      <c r="G29" s="19"/>
      <c r="H29" s="19"/>
      <c r="I29" s="19"/>
      <c r="J29" s="19"/>
      <c r="K29" s="19"/>
      <c r="L29" s="19"/>
      <c r="M29" s="19"/>
      <c r="N29" s="19"/>
      <c r="O29" s="19"/>
      <c r="P29" s="19"/>
      <c r="Q29" s="19"/>
      <c r="R29" s="19"/>
      <c r="S29" s="22"/>
    </row>
    <row r="30" spans="1:19" s="123" customFormat="1" ht="15" customHeight="1">
      <c r="A30" s="121"/>
      <c r="B30" s="214"/>
      <c r="C30" s="515" t="s">
        <v>97</v>
      </c>
      <c r="D30" s="514"/>
      <c r="E30" s="514"/>
      <c r="F30" s="514"/>
      <c r="G30" s="19"/>
      <c r="H30" s="19"/>
      <c r="I30" s="19"/>
      <c r="J30" s="19"/>
      <c r="K30" s="19"/>
      <c r="L30" s="19"/>
      <c r="M30" s="19"/>
      <c r="N30" s="19"/>
      <c r="O30" s="19"/>
      <c r="P30" s="19"/>
      <c r="Q30" s="19"/>
      <c r="R30" s="19"/>
      <c r="S30" s="22"/>
    </row>
    <row r="31" spans="1:19" s="123" customFormat="1" ht="15" customHeight="1">
      <c r="A31" s="121"/>
      <c r="B31" s="214"/>
      <c r="C31" s="515"/>
      <c r="D31" s="514"/>
      <c r="E31" s="514"/>
      <c r="F31" s="514"/>
      <c r="G31" s="19"/>
      <c r="H31" s="19"/>
      <c r="I31" s="19"/>
      <c r="J31" s="19"/>
      <c r="K31" s="19"/>
      <c r="L31" s="19"/>
      <c r="M31" s="19"/>
      <c r="N31" s="19"/>
      <c r="O31" s="19"/>
      <c r="P31" s="19"/>
      <c r="Q31" s="19"/>
      <c r="R31" s="19"/>
      <c r="S31" s="22"/>
    </row>
    <row r="32" spans="1:19" s="123" customFormat="1" ht="15" customHeight="1">
      <c r="A32" s="121"/>
      <c r="B32" s="214"/>
      <c r="C32" s="513" t="s">
        <v>489</v>
      </c>
      <c r="D32" s="514"/>
      <c r="E32" s="514"/>
      <c r="F32" s="514"/>
      <c r="G32" s="19"/>
      <c r="H32" s="19"/>
      <c r="I32" s="19"/>
      <c r="J32" s="19"/>
      <c r="K32" s="19"/>
      <c r="L32" s="19"/>
      <c r="M32" s="19"/>
      <c r="N32" s="19"/>
      <c r="O32" s="19"/>
      <c r="P32" s="19"/>
      <c r="Q32" s="19"/>
      <c r="R32" s="19"/>
      <c r="S32" s="22"/>
    </row>
    <row r="33" spans="1:19" s="123" customFormat="1" ht="15" customHeight="1">
      <c r="A33" s="121"/>
      <c r="B33" s="214"/>
      <c r="C33" s="515"/>
      <c r="D33" s="514"/>
      <c r="E33" s="514"/>
      <c r="F33" s="514"/>
      <c r="G33" s="19"/>
      <c r="H33" s="19"/>
      <c r="I33" s="19"/>
      <c r="J33" s="19"/>
      <c r="K33" s="19"/>
      <c r="L33" s="19"/>
      <c r="M33" s="19"/>
      <c r="N33" s="19"/>
      <c r="O33" s="19"/>
      <c r="P33" s="19"/>
      <c r="Q33" s="19"/>
      <c r="R33" s="19"/>
      <c r="S33" s="22"/>
    </row>
    <row r="34" spans="1:19" s="123" customFormat="1" ht="15" customHeight="1">
      <c r="A34" s="121"/>
      <c r="B34" s="214"/>
      <c r="C34" s="515" t="s">
        <v>99</v>
      </c>
      <c r="D34" s="514"/>
      <c r="E34" s="514"/>
      <c r="F34" s="514"/>
      <c r="G34" s="19"/>
      <c r="H34" s="19"/>
      <c r="I34" s="19"/>
      <c r="J34" s="19"/>
      <c r="K34" s="19"/>
      <c r="L34" s="19"/>
      <c r="M34" s="19"/>
      <c r="N34" s="19"/>
      <c r="O34" s="19"/>
      <c r="P34" s="19"/>
      <c r="Q34" s="19"/>
      <c r="R34" s="19"/>
      <c r="S34" s="22"/>
    </row>
    <row r="35" spans="1:19" s="123" customFormat="1" ht="15" customHeight="1">
      <c r="A35" s="121"/>
      <c r="B35" s="214"/>
      <c r="C35" s="515"/>
      <c r="D35" s="514"/>
      <c r="E35" s="514"/>
      <c r="F35" s="514"/>
      <c r="G35" s="19"/>
      <c r="H35" s="19"/>
      <c r="I35" s="19"/>
      <c r="J35" s="19"/>
      <c r="K35" s="19"/>
      <c r="L35" s="19"/>
      <c r="M35" s="19"/>
      <c r="N35" s="19"/>
      <c r="O35" s="19"/>
      <c r="P35" s="19"/>
      <c r="Q35" s="19"/>
      <c r="R35" s="19"/>
      <c r="S35" s="22"/>
    </row>
    <row r="36" spans="1:19" s="123" customFormat="1" ht="15" customHeight="1">
      <c r="A36" s="121"/>
      <c r="B36" s="214"/>
      <c r="C36" s="513" t="s">
        <v>517</v>
      </c>
      <c r="D36" s="514"/>
      <c r="E36" s="514"/>
      <c r="F36" s="514"/>
      <c r="G36" s="19"/>
      <c r="H36" s="19"/>
      <c r="I36" s="19"/>
      <c r="J36" s="19"/>
      <c r="K36" s="19"/>
      <c r="L36" s="19"/>
      <c r="M36" s="19"/>
      <c r="N36" s="19"/>
      <c r="O36" s="19"/>
      <c r="P36" s="19"/>
      <c r="Q36" s="19"/>
      <c r="R36" s="19"/>
      <c r="S36" s="22"/>
    </row>
    <row r="37" spans="1:19" s="123" customFormat="1" ht="15" customHeight="1">
      <c r="A37" s="121"/>
      <c r="B37" s="214"/>
      <c r="C37" s="515"/>
      <c r="D37" s="514"/>
      <c r="E37" s="514"/>
      <c r="F37" s="514"/>
      <c r="G37" s="19"/>
      <c r="H37" s="19"/>
      <c r="I37" s="19"/>
      <c r="J37" s="19"/>
      <c r="K37" s="19"/>
      <c r="L37" s="19"/>
      <c r="M37" s="19"/>
      <c r="N37" s="19"/>
      <c r="O37" s="19"/>
      <c r="P37" s="19"/>
      <c r="Q37" s="19"/>
      <c r="R37" s="19"/>
      <c r="S37" s="22"/>
    </row>
    <row r="38" spans="1:19" s="123" customFormat="1" ht="15" customHeight="1">
      <c r="A38" s="121"/>
      <c r="B38" s="214"/>
      <c r="C38" s="513" t="s">
        <v>443</v>
      </c>
      <c r="D38" s="514"/>
      <c r="E38" s="514"/>
      <c r="F38" s="514"/>
      <c r="G38" s="19"/>
      <c r="H38" s="19"/>
      <c r="I38" s="19"/>
      <c r="J38" s="19"/>
      <c r="K38" s="19"/>
      <c r="L38" s="19"/>
      <c r="M38" s="19"/>
      <c r="N38" s="19"/>
      <c r="O38" s="19"/>
      <c r="P38" s="19"/>
      <c r="Q38" s="19"/>
      <c r="R38" s="19"/>
      <c r="S38" s="22"/>
    </row>
    <row r="39" spans="1:19" s="123" customFormat="1" ht="15" customHeight="1">
      <c r="A39" s="121"/>
      <c r="B39" s="214"/>
      <c r="C39" s="515"/>
      <c r="D39" s="514"/>
      <c r="E39" s="514"/>
      <c r="F39" s="514"/>
      <c r="G39" s="19"/>
      <c r="H39" s="19"/>
      <c r="I39" s="19"/>
      <c r="J39" s="19"/>
      <c r="K39" s="19"/>
      <c r="L39" s="19"/>
      <c r="M39" s="19"/>
      <c r="N39" s="19"/>
      <c r="O39" s="19"/>
      <c r="P39" s="19"/>
      <c r="Q39" s="19"/>
      <c r="R39" s="19"/>
      <c r="S39" s="22"/>
    </row>
    <row r="40" spans="1:19" s="123" customFormat="1" ht="15" customHeight="1">
      <c r="A40" s="121"/>
      <c r="B40" s="214"/>
      <c r="C40" s="142" t="s">
        <v>520</v>
      </c>
      <c r="D40" s="143"/>
      <c r="E40" s="143"/>
      <c r="F40" s="143"/>
      <c r="G40" s="143"/>
      <c r="H40" s="143"/>
      <c r="I40" s="143"/>
      <c r="J40" s="143"/>
      <c r="K40" s="143"/>
      <c r="L40" s="143"/>
      <c r="M40" s="143"/>
      <c r="N40" s="143"/>
      <c r="O40" s="143"/>
      <c r="P40" s="143"/>
      <c r="Q40" s="143"/>
      <c r="R40" s="143"/>
      <c r="S40" s="22"/>
    </row>
    <row r="41" spans="1:19" s="123" customFormat="1" ht="15" customHeight="1">
      <c r="A41" s="121"/>
      <c r="B41" s="214"/>
      <c r="C41" s="143"/>
      <c r="D41" s="143"/>
      <c r="E41" s="143"/>
      <c r="F41" s="143"/>
      <c r="G41" s="143"/>
      <c r="H41" s="143"/>
      <c r="I41" s="143"/>
      <c r="J41" s="143"/>
      <c r="K41" s="143"/>
      <c r="L41" s="143"/>
      <c r="M41" s="143"/>
      <c r="N41" s="143"/>
      <c r="O41" s="143"/>
      <c r="P41" s="143"/>
      <c r="Q41" s="143"/>
      <c r="R41" s="143"/>
      <c r="S41" s="22"/>
    </row>
    <row r="42" spans="1:19" s="123" customFormat="1" ht="15" customHeight="1">
      <c r="A42" s="121"/>
      <c r="B42" s="214"/>
      <c r="C42" s="23"/>
      <c r="D42" s="19"/>
      <c r="E42" s="19"/>
      <c r="F42" s="19"/>
      <c r="G42" s="19"/>
      <c r="H42" s="19"/>
      <c r="I42" s="19"/>
      <c r="J42" s="19"/>
      <c r="K42" s="19"/>
      <c r="L42" s="19"/>
      <c r="M42" s="19"/>
      <c r="N42" s="19"/>
      <c r="O42" s="19"/>
      <c r="P42" s="19"/>
      <c r="Q42" s="19"/>
      <c r="R42" s="19"/>
      <c r="S42" s="22"/>
    </row>
    <row r="43" spans="1:19" s="123" customFormat="1">
      <c r="A43" s="121"/>
      <c r="B43" s="214"/>
      <c r="C43" s="13"/>
      <c r="D43" s="13"/>
      <c r="E43" s="13"/>
      <c r="F43" s="13"/>
      <c r="G43" s="13"/>
      <c r="H43" s="13"/>
      <c r="I43" s="13"/>
      <c r="J43" s="357"/>
      <c r="K43" s="13"/>
      <c r="L43" s="13"/>
      <c r="M43" s="13"/>
      <c r="N43" s="13"/>
      <c r="O43" s="13"/>
      <c r="P43" s="13"/>
      <c r="Q43" s="241" t="s">
        <v>485</v>
      </c>
      <c r="R43" s="13"/>
      <c r="S43" s="22"/>
    </row>
    <row r="44" spans="1:19" s="123" customFormat="1" ht="15.75" thickBot="1">
      <c r="A44" s="121"/>
      <c r="B44" s="154"/>
      <c r="C44" s="155"/>
      <c r="D44" s="155"/>
      <c r="E44" s="155"/>
      <c r="F44" s="155"/>
      <c r="G44" s="155"/>
      <c r="H44" s="155"/>
      <c r="I44" s="155"/>
      <c r="J44" s="155"/>
      <c r="K44" s="155"/>
      <c r="L44" s="155"/>
      <c r="M44" s="155"/>
      <c r="N44" s="155"/>
      <c r="O44" s="155"/>
      <c r="P44" s="155"/>
      <c r="Q44" s="155"/>
      <c r="R44" s="155"/>
      <c r="S44" s="156"/>
    </row>
  </sheetData>
  <sheetProtection password="C4A2" sheet="1" objects="1" scenarios="1"/>
  <mergeCells count="6">
    <mergeCell ref="C40:R41"/>
    <mergeCell ref="B3:S3"/>
    <mergeCell ref="B4:S4"/>
    <mergeCell ref="B5:S5"/>
    <mergeCell ref="C9:R10"/>
    <mergeCell ref="B6:S6"/>
  </mergeCells>
  <hyperlinks>
    <hyperlink ref="Q43" location="Introduction!A1" display="Return to Introduction Page"/>
  </hyperlinks>
  <pageMargins left="0.7" right="0.7" top="0.75" bottom="0.75" header="0.3" footer="0.3"/>
  <pageSetup scale="71" orientation="landscape" r:id="rId1"/>
  <headerFooter>
    <oddFooter>Page &amp;P of &amp;N</oddFooter>
  </headerFooter>
</worksheet>
</file>

<file path=xl/worksheets/sheet3.xml><?xml version="1.0" encoding="utf-8"?>
<worksheet xmlns="http://schemas.openxmlformats.org/spreadsheetml/2006/main" xmlns:r="http://schemas.openxmlformats.org/officeDocument/2006/relationships">
  <sheetPr>
    <tabColor theme="6"/>
    <pageSetUpPr fitToPage="1"/>
  </sheetPr>
  <dimension ref="A1:R34"/>
  <sheetViews>
    <sheetView showGridLines="0" zoomScaleNormal="100" workbookViewId="0">
      <selection activeCell="N27" sqref="N27"/>
    </sheetView>
  </sheetViews>
  <sheetFormatPr defaultRowHeight="15"/>
  <cols>
    <col min="1" max="1" width="5.28515625" style="121" customWidth="1"/>
    <col min="2" max="7" width="9.140625" style="121" customWidth="1"/>
    <col min="8" max="8" width="9.140625" style="121"/>
    <col min="9" max="12" width="9.140625" style="122"/>
    <col min="13" max="13" width="9.7109375" style="122" customWidth="1"/>
    <col min="14" max="14" width="5.140625" style="122" customWidth="1"/>
    <col min="15" max="15" width="13.140625" style="122" customWidth="1"/>
    <col min="16" max="17" width="9.140625" style="122"/>
    <col min="18" max="18" width="9.140625" style="122" customWidth="1"/>
    <col min="19" max="19" width="5.28515625" style="122" customWidth="1"/>
    <col min="20" max="16384" width="9.140625" style="122"/>
  </cols>
  <sheetData>
    <row r="1" spans="1:18" ht="15.75" thickBot="1"/>
    <row r="2" spans="1:18">
      <c r="B2" s="137"/>
      <c r="C2" s="157"/>
      <c r="D2" s="157"/>
      <c r="E2" s="157"/>
      <c r="F2" s="157"/>
      <c r="G2" s="157"/>
      <c r="H2" s="157"/>
      <c r="I2" s="157"/>
      <c r="J2" s="157"/>
      <c r="K2" s="157"/>
      <c r="L2" s="157"/>
      <c r="M2" s="157"/>
      <c r="N2" s="157"/>
      <c r="O2" s="157"/>
      <c r="P2" s="157"/>
      <c r="Q2" s="157"/>
      <c r="R2" s="139"/>
    </row>
    <row r="3" spans="1:18" ht="18.75">
      <c r="A3" s="127"/>
      <c r="B3" s="128" t="s">
        <v>207</v>
      </c>
      <c r="C3" s="129"/>
      <c r="D3" s="129"/>
      <c r="E3" s="129"/>
      <c r="F3" s="129"/>
      <c r="G3" s="129"/>
      <c r="H3" s="129"/>
      <c r="I3" s="129"/>
      <c r="J3" s="129"/>
      <c r="K3" s="129"/>
      <c r="L3" s="129"/>
      <c r="M3" s="129"/>
      <c r="N3" s="129"/>
      <c r="O3" s="129"/>
      <c r="P3" s="129"/>
      <c r="Q3" s="129"/>
      <c r="R3" s="130"/>
    </row>
    <row r="4" spans="1:18" ht="18.75">
      <c r="A4" s="127"/>
      <c r="B4" s="131" t="s">
        <v>431</v>
      </c>
      <c r="C4" s="132"/>
      <c r="D4" s="132"/>
      <c r="E4" s="132"/>
      <c r="F4" s="132"/>
      <c r="G4" s="132"/>
      <c r="H4" s="132"/>
      <c r="I4" s="132"/>
      <c r="J4" s="132"/>
      <c r="K4" s="132"/>
      <c r="L4" s="132"/>
      <c r="M4" s="132"/>
      <c r="N4" s="132"/>
      <c r="O4" s="132"/>
      <c r="P4" s="132"/>
      <c r="Q4" s="132"/>
      <c r="R4" s="133"/>
    </row>
    <row r="5" spans="1:18" ht="15.75">
      <c r="B5" s="131" t="s">
        <v>206</v>
      </c>
      <c r="C5" s="132"/>
      <c r="D5" s="132"/>
      <c r="E5" s="132"/>
      <c r="F5" s="132"/>
      <c r="G5" s="132"/>
      <c r="H5" s="132"/>
      <c r="I5" s="132"/>
      <c r="J5" s="132"/>
      <c r="K5" s="132"/>
      <c r="L5" s="132"/>
      <c r="M5" s="132"/>
      <c r="N5" s="132"/>
      <c r="O5" s="132"/>
      <c r="P5" s="132"/>
      <c r="Q5" s="132"/>
      <c r="R5" s="133"/>
    </row>
    <row r="6" spans="1:18" ht="15.75" customHeight="1" thickBot="1">
      <c r="B6" s="134" t="s">
        <v>429</v>
      </c>
      <c r="C6" s="135"/>
      <c r="D6" s="135"/>
      <c r="E6" s="135"/>
      <c r="F6" s="135"/>
      <c r="G6" s="135"/>
      <c r="H6" s="135"/>
      <c r="I6" s="135"/>
      <c r="J6" s="135"/>
      <c r="K6" s="135"/>
      <c r="L6" s="135"/>
      <c r="M6" s="135"/>
      <c r="N6" s="135"/>
      <c r="O6" s="135"/>
      <c r="P6" s="135"/>
      <c r="Q6" s="135"/>
      <c r="R6" s="136"/>
    </row>
    <row r="7" spans="1:18" ht="15.75" thickBot="1"/>
    <row r="8" spans="1:18">
      <c r="B8" s="137"/>
      <c r="C8" s="157"/>
      <c r="D8" s="157"/>
      <c r="E8" s="157"/>
      <c r="F8" s="157"/>
      <c r="G8" s="157"/>
      <c r="H8" s="157"/>
      <c r="I8" s="157"/>
      <c r="J8" s="157"/>
      <c r="K8" s="157"/>
      <c r="L8" s="157"/>
      <c r="M8" s="157"/>
      <c r="N8" s="157"/>
      <c r="O8" s="157"/>
      <c r="P8" s="157"/>
      <c r="Q8" s="157"/>
      <c r="R8" s="139"/>
    </row>
    <row r="9" spans="1:18" ht="15.75" thickBot="1">
      <c r="B9" s="140"/>
      <c r="C9" s="151"/>
      <c r="D9" s="151"/>
      <c r="E9" s="151"/>
      <c r="F9" s="151"/>
      <c r="G9" s="151"/>
      <c r="H9" s="151"/>
      <c r="I9" s="151"/>
      <c r="J9" s="151"/>
      <c r="K9" s="151"/>
      <c r="L9" s="151"/>
      <c r="M9" s="151"/>
      <c r="N9" s="151"/>
      <c r="O9" s="151"/>
      <c r="P9" s="151"/>
      <c r="Q9" s="151"/>
      <c r="R9" s="141"/>
    </row>
    <row r="10" spans="1:18" ht="15.75" thickBot="1">
      <c r="B10" s="140"/>
      <c r="C10" s="165" t="s">
        <v>0</v>
      </c>
      <c r="D10" s="166" t="s">
        <v>12</v>
      </c>
      <c r="E10" s="167"/>
      <c r="F10" s="167"/>
      <c r="G10" s="167"/>
      <c r="H10" s="167"/>
      <c r="I10" s="167"/>
      <c r="J10" s="167"/>
      <c r="K10" s="167"/>
      <c r="L10" s="167"/>
      <c r="M10" s="167"/>
      <c r="N10" s="151"/>
      <c r="O10" s="195"/>
      <c r="P10" s="168" t="s">
        <v>27</v>
      </c>
      <c r="Q10" s="151"/>
      <c r="R10" s="141"/>
    </row>
    <row r="11" spans="1:18" ht="15.75" thickBot="1">
      <c r="B11" s="140"/>
      <c r="C11" s="13"/>
      <c r="D11" s="167"/>
      <c r="E11" s="167"/>
      <c r="F11" s="167"/>
      <c r="G11" s="167"/>
      <c r="H11" s="167"/>
      <c r="I11" s="167"/>
      <c r="J11" s="167"/>
      <c r="K11" s="167"/>
      <c r="L11" s="167"/>
      <c r="M11" s="167"/>
      <c r="N11" s="151"/>
      <c r="O11" s="151"/>
      <c r="P11" s="151"/>
      <c r="Q11" s="151"/>
      <c r="R11" s="141"/>
    </row>
    <row r="12" spans="1:18" ht="15.75" thickBot="1">
      <c r="B12" s="140"/>
      <c r="C12" s="71" t="s">
        <v>1</v>
      </c>
      <c r="D12" s="169" t="s">
        <v>304</v>
      </c>
      <c r="E12" s="169"/>
      <c r="F12" s="169"/>
      <c r="G12" s="169"/>
      <c r="H12" s="169"/>
      <c r="I12" s="169"/>
      <c r="J12" s="169"/>
      <c r="K12" s="169"/>
      <c r="L12" s="169"/>
      <c r="M12" s="169"/>
      <c r="N12" s="151"/>
      <c r="O12" s="195"/>
      <c r="P12" s="168" t="s">
        <v>27</v>
      </c>
      <c r="Q12" s="151"/>
      <c r="R12" s="141"/>
    </row>
    <row r="13" spans="1:18">
      <c r="B13" s="140"/>
      <c r="C13" s="170"/>
      <c r="D13" s="169"/>
      <c r="E13" s="169"/>
      <c r="F13" s="169"/>
      <c r="G13" s="169"/>
      <c r="H13" s="169"/>
      <c r="I13" s="169"/>
      <c r="J13" s="169"/>
      <c r="K13" s="169"/>
      <c r="L13" s="169"/>
      <c r="M13" s="169"/>
      <c r="N13" s="151"/>
      <c r="O13" s="151"/>
      <c r="P13" s="151"/>
      <c r="Q13" s="151"/>
      <c r="R13" s="141"/>
    </row>
    <row r="14" spans="1:18" ht="11.25" customHeight="1">
      <c r="B14" s="140"/>
      <c r="C14" s="151"/>
      <c r="D14" s="171"/>
      <c r="E14" s="171"/>
      <c r="F14" s="151"/>
      <c r="G14" s="151"/>
      <c r="H14" s="151"/>
      <c r="I14" s="172"/>
      <c r="J14" s="173"/>
      <c r="K14" s="173"/>
      <c r="L14" s="174"/>
      <c r="M14" s="151"/>
      <c r="N14" s="175"/>
      <c r="O14" s="176"/>
      <c r="P14" s="177"/>
      <c r="Q14" s="177"/>
      <c r="R14" s="141"/>
    </row>
    <row r="15" spans="1:18">
      <c r="B15" s="140"/>
      <c r="C15" s="178" t="s">
        <v>293</v>
      </c>
      <c r="D15" s="179"/>
      <c r="E15" s="179"/>
      <c r="F15" s="179"/>
      <c r="G15" s="179"/>
      <c r="H15" s="179"/>
      <c r="I15" s="179"/>
      <c r="J15" s="179"/>
      <c r="K15" s="179"/>
      <c r="L15" s="179"/>
      <c r="M15" s="179"/>
      <c r="N15" s="179"/>
      <c r="O15" s="179"/>
      <c r="P15" s="180"/>
      <c r="Q15" s="180"/>
      <c r="R15" s="141"/>
    </row>
    <row r="16" spans="1:18" ht="15" customHeight="1">
      <c r="B16" s="140"/>
      <c r="C16" s="181" t="s">
        <v>294</v>
      </c>
      <c r="D16" s="182"/>
      <c r="E16" s="182"/>
      <c r="F16" s="182"/>
      <c r="G16" s="182"/>
      <c r="H16" s="182"/>
      <c r="I16" s="182"/>
      <c r="J16" s="182"/>
      <c r="K16" s="182"/>
      <c r="L16" s="182"/>
      <c r="M16" s="182"/>
      <c r="N16" s="182"/>
      <c r="O16" s="182"/>
      <c r="P16" s="182"/>
      <c r="Q16" s="182"/>
      <c r="R16" s="141"/>
    </row>
    <row r="17" spans="2:18">
      <c r="B17" s="140"/>
      <c r="C17" s="182"/>
      <c r="D17" s="182"/>
      <c r="E17" s="182"/>
      <c r="F17" s="182"/>
      <c r="G17" s="182"/>
      <c r="H17" s="182"/>
      <c r="I17" s="182"/>
      <c r="J17" s="182"/>
      <c r="K17" s="182"/>
      <c r="L17" s="182"/>
      <c r="M17" s="182"/>
      <c r="N17" s="182"/>
      <c r="O17" s="182"/>
      <c r="P17" s="182"/>
      <c r="Q17" s="182"/>
      <c r="R17" s="141"/>
    </row>
    <row r="18" spans="2:18">
      <c r="B18" s="140"/>
      <c r="C18" s="182"/>
      <c r="D18" s="182"/>
      <c r="E18" s="182"/>
      <c r="F18" s="182"/>
      <c r="G18" s="182"/>
      <c r="H18" s="182"/>
      <c r="I18" s="182"/>
      <c r="J18" s="182"/>
      <c r="K18" s="182"/>
      <c r="L18" s="182"/>
      <c r="M18" s="182"/>
      <c r="N18" s="182"/>
      <c r="O18" s="182"/>
      <c r="P18" s="182"/>
      <c r="Q18" s="182"/>
      <c r="R18" s="141"/>
    </row>
    <row r="19" spans="2:18" ht="12" customHeight="1">
      <c r="B19" s="140"/>
      <c r="C19" s="183"/>
      <c r="D19" s="184"/>
      <c r="E19" s="184"/>
      <c r="F19" s="185"/>
      <c r="G19" s="185"/>
      <c r="H19" s="185"/>
      <c r="I19" s="186"/>
      <c r="J19" s="187"/>
      <c r="K19" s="187"/>
      <c r="L19" s="186"/>
      <c r="M19" s="185"/>
      <c r="N19" s="188"/>
      <c r="O19" s="189"/>
      <c r="P19" s="180"/>
      <c r="Q19" s="180"/>
      <c r="R19" s="141"/>
    </row>
    <row r="20" spans="2:18" ht="15" customHeight="1">
      <c r="B20" s="140"/>
      <c r="C20" s="181" t="s">
        <v>335</v>
      </c>
      <c r="D20" s="181"/>
      <c r="E20" s="181"/>
      <c r="F20" s="181"/>
      <c r="G20" s="181"/>
      <c r="H20" s="181"/>
      <c r="I20" s="181"/>
      <c r="J20" s="181"/>
      <c r="K20" s="181"/>
      <c r="L20" s="181"/>
      <c r="M20" s="181"/>
      <c r="N20" s="181"/>
      <c r="O20" s="181"/>
      <c r="P20" s="181"/>
      <c r="Q20" s="181"/>
      <c r="R20" s="141"/>
    </row>
    <row r="21" spans="2:18">
      <c r="B21" s="140"/>
      <c r="C21" s="181"/>
      <c r="D21" s="181"/>
      <c r="E21" s="181"/>
      <c r="F21" s="181"/>
      <c r="G21" s="181"/>
      <c r="H21" s="181"/>
      <c r="I21" s="181"/>
      <c r="J21" s="181"/>
      <c r="K21" s="181"/>
      <c r="L21" s="181"/>
      <c r="M21" s="181"/>
      <c r="N21" s="181"/>
      <c r="O21" s="181"/>
      <c r="P21" s="181"/>
      <c r="Q21" s="181"/>
      <c r="R21" s="141"/>
    </row>
    <row r="22" spans="2:18" ht="13.5" customHeight="1">
      <c r="B22" s="140"/>
      <c r="C22" s="183"/>
      <c r="D22" s="184"/>
      <c r="E22" s="184"/>
      <c r="F22" s="185"/>
      <c r="G22" s="185"/>
      <c r="H22" s="185"/>
      <c r="I22" s="186"/>
      <c r="J22" s="187"/>
      <c r="K22" s="187"/>
      <c r="L22" s="186"/>
      <c r="M22" s="185"/>
      <c r="N22" s="188"/>
      <c r="O22" s="189"/>
      <c r="P22" s="180"/>
      <c r="Q22" s="180"/>
      <c r="R22" s="141"/>
    </row>
    <row r="23" spans="2:18" ht="15" customHeight="1">
      <c r="B23" s="140"/>
      <c r="C23" s="181" t="s">
        <v>424</v>
      </c>
      <c r="D23" s="181"/>
      <c r="E23" s="181"/>
      <c r="F23" s="181"/>
      <c r="G23" s="181"/>
      <c r="H23" s="181"/>
      <c r="I23" s="181"/>
      <c r="J23" s="181"/>
      <c r="K23" s="181"/>
      <c r="L23" s="181"/>
      <c r="M23" s="181"/>
      <c r="N23" s="181"/>
      <c r="O23" s="181"/>
      <c r="P23" s="181"/>
      <c r="Q23" s="181"/>
      <c r="R23" s="141"/>
    </row>
    <row r="24" spans="2:18">
      <c r="B24" s="140"/>
      <c r="C24" s="181"/>
      <c r="D24" s="181"/>
      <c r="E24" s="181"/>
      <c r="F24" s="181"/>
      <c r="G24" s="181"/>
      <c r="H24" s="181"/>
      <c r="I24" s="181"/>
      <c r="J24" s="181"/>
      <c r="K24" s="181"/>
      <c r="L24" s="181"/>
      <c r="M24" s="181"/>
      <c r="N24" s="181"/>
      <c r="O24" s="181"/>
      <c r="P24" s="181"/>
      <c r="Q24" s="181"/>
      <c r="R24" s="141"/>
    </row>
    <row r="25" spans="2:18">
      <c r="B25" s="140"/>
      <c r="C25" s="181"/>
      <c r="D25" s="181"/>
      <c r="E25" s="181"/>
      <c r="F25" s="181"/>
      <c r="G25" s="181"/>
      <c r="H25" s="181"/>
      <c r="I25" s="181"/>
      <c r="J25" s="181"/>
      <c r="K25" s="181"/>
      <c r="L25" s="181"/>
      <c r="M25" s="181"/>
      <c r="N25" s="181"/>
      <c r="O25" s="181"/>
      <c r="P25" s="181"/>
      <c r="Q25" s="181"/>
      <c r="R25" s="141"/>
    </row>
    <row r="26" spans="2:18" ht="15" customHeight="1">
      <c r="B26" s="140"/>
      <c r="C26" s="181"/>
      <c r="D26" s="182"/>
      <c r="E26" s="182"/>
      <c r="F26" s="182"/>
      <c r="G26" s="182"/>
      <c r="H26" s="182"/>
      <c r="I26" s="182"/>
      <c r="J26" s="182"/>
      <c r="K26" s="182"/>
      <c r="L26" s="182"/>
      <c r="M26" s="182"/>
      <c r="N26" s="182"/>
      <c r="O26" s="182"/>
      <c r="P26" s="182"/>
      <c r="Q26" s="182"/>
      <c r="R26" s="141"/>
    </row>
    <row r="27" spans="2:18" ht="15" customHeight="1">
      <c r="B27" s="140"/>
      <c r="C27" s="184"/>
      <c r="D27" s="190"/>
      <c r="E27" s="190"/>
      <c r="F27" s="190"/>
      <c r="G27" s="190"/>
      <c r="H27" s="190"/>
      <c r="I27" s="190"/>
      <c r="J27" s="190"/>
      <c r="K27" s="190"/>
      <c r="L27" s="190"/>
      <c r="M27" s="190"/>
      <c r="N27" s="190"/>
      <c r="O27" s="190"/>
      <c r="P27" s="190"/>
      <c r="Q27" s="190"/>
      <c r="R27" s="141"/>
    </row>
    <row r="28" spans="2:18" ht="15" customHeight="1">
      <c r="B28" s="140"/>
      <c r="C28" s="184"/>
      <c r="D28" s="190"/>
      <c r="E28" s="190"/>
      <c r="F28" s="190"/>
      <c r="G28" s="190"/>
      <c r="H28" s="190"/>
      <c r="I28" s="190"/>
      <c r="J28" s="190"/>
      <c r="K28" s="190"/>
      <c r="L28" s="190"/>
      <c r="M28" s="190"/>
      <c r="N28" s="190"/>
      <c r="O28" s="190"/>
      <c r="P28" s="190"/>
      <c r="Q28" s="190"/>
      <c r="R28" s="141"/>
    </row>
    <row r="29" spans="2:18" ht="15" customHeight="1">
      <c r="B29" s="140"/>
      <c r="C29" s="184"/>
      <c r="D29" s="190"/>
      <c r="E29" s="190"/>
      <c r="F29" s="190"/>
      <c r="G29" s="190"/>
      <c r="H29" s="190"/>
      <c r="I29" s="190"/>
      <c r="J29" s="190"/>
      <c r="K29" s="190"/>
      <c r="L29" s="190"/>
      <c r="M29" s="190"/>
      <c r="N29" s="190"/>
      <c r="O29" s="190"/>
      <c r="P29" s="190"/>
      <c r="Q29" s="190"/>
      <c r="R29" s="141"/>
    </row>
    <row r="30" spans="2:18" ht="15.75" customHeight="1">
      <c r="B30" s="140"/>
      <c r="C30" s="190"/>
      <c r="D30" s="190"/>
      <c r="E30" s="190"/>
      <c r="F30" s="190"/>
      <c r="G30" s="190"/>
      <c r="H30" s="190"/>
      <c r="I30" s="190"/>
      <c r="J30" s="190"/>
      <c r="K30" s="190"/>
      <c r="L30" s="190"/>
      <c r="M30" s="190"/>
      <c r="N30" s="190"/>
      <c r="O30" s="190"/>
      <c r="P30" s="190"/>
      <c r="Q30" s="190"/>
      <c r="R30" s="141"/>
    </row>
    <row r="31" spans="2:18" ht="15.75" customHeight="1">
      <c r="B31" s="140"/>
      <c r="C31" s="170"/>
      <c r="D31" s="151"/>
      <c r="E31" s="151"/>
      <c r="F31" s="151"/>
      <c r="G31" s="151"/>
      <c r="H31" s="151"/>
      <c r="I31" s="191"/>
      <c r="J31" s="191"/>
      <c r="K31" s="151"/>
      <c r="L31" s="151"/>
      <c r="M31" s="151"/>
      <c r="N31" s="151"/>
      <c r="O31" s="151"/>
      <c r="P31" s="151"/>
      <c r="Q31" s="151"/>
      <c r="R31" s="141"/>
    </row>
    <row r="32" spans="2:18" ht="15.75">
      <c r="B32" s="140"/>
      <c r="C32" s="170"/>
      <c r="D32" s="151"/>
      <c r="E32" s="151"/>
      <c r="F32" s="151"/>
      <c r="G32" s="151"/>
      <c r="H32" s="192"/>
      <c r="I32" s="193"/>
      <c r="J32" s="42" t="s">
        <v>22</v>
      </c>
      <c r="K32" s="43"/>
      <c r="L32" s="43"/>
      <c r="M32" s="151"/>
      <c r="N32" s="151"/>
      <c r="O32" s="151"/>
      <c r="P32" s="151"/>
      <c r="Q32" s="151"/>
      <c r="R32" s="141"/>
    </row>
    <row r="33" spans="2:18">
      <c r="B33" s="140"/>
      <c r="C33" s="170"/>
      <c r="D33" s="151"/>
      <c r="E33" s="151"/>
      <c r="F33" s="151"/>
      <c r="G33" s="151"/>
      <c r="H33" s="151"/>
      <c r="I33" s="108"/>
      <c r="J33" s="161" t="s">
        <v>15</v>
      </c>
      <c r="K33" s="194"/>
      <c r="L33" s="194"/>
      <c r="M33" s="151"/>
      <c r="N33" s="151"/>
      <c r="O33" s="151"/>
      <c r="P33" s="151"/>
      <c r="Q33" s="147" t="s">
        <v>14</v>
      </c>
      <c r="R33" s="141"/>
    </row>
    <row r="34" spans="2:18" ht="15.75" thickBot="1">
      <c r="B34" s="154"/>
      <c r="C34" s="155"/>
      <c r="D34" s="155"/>
      <c r="E34" s="155"/>
      <c r="F34" s="155"/>
      <c r="G34" s="155"/>
      <c r="H34" s="155"/>
      <c r="I34" s="155"/>
      <c r="J34" s="155"/>
      <c r="K34" s="155"/>
      <c r="L34" s="155"/>
      <c r="M34" s="155"/>
      <c r="N34" s="155"/>
      <c r="O34" s="155"/>
      <c r="P34" s="155"/>
      <c r="Q34" s="155"/>
      <c r="R34" s="156"/>
    </row>
  </sheetData>
  <sheetProtection password="C4A2" sheet="1" objects="1" scenarios="1"/>
  <mergeCells count="10">
    <mergeCell ref="C16:Q18"/>
    <mergeCell ref="C26:Q26"/>
    <mergeCell ref="B3:R3"/>
    <mergeCell ref="B4:R4"/>
    <mergeCell ref="B5:R5"/>
    <mergeCell ref="D12:M13"/>
    <mergeCell ref="C15:O15"/>
    <mergeCell ref="C23:Q25"/>
    <mergeCell ref="C20:Q21"/>
    <mergeCell ref="B6:R6"/>
  </mergeCells>
  <conditionalFormatting sqref="O12">
    <cfRule type="cellIs" dxfId="8" priority="1" operator="greaterThan">
      <formula>$O$10</formula>
    </cfRule>
  </conditionalFormatting>
  <hyperlinks>
    <hyperlink ref="Q33" location="'User Guide'!A1" display="Previous Page"/>
    <hyperlink ref="J33" location="'Curbside Frequency'!Print_Area" display="Next Page"/>
  </hyperlinks>
  <pageMargins left="0.7" right="0.7" top="0.75" bottom="0.75" header="0.3" footer="0.3"/>
  <pageSetup scale="73" orientation="landscape" r:id="rId1"/>
  <headerFooter>
    <oddFooter>&amp;CPage &amp;P of &amp;N</oddFooter>
  </headerFooter>
  <ignoredErrors>
    <ignoredError sqref="C10:C11 C12:C13" numberStoredAsText="1"/>
  </ignoredErrors>
</worksheet>
</file>

<file path=xl/worksheets/sheet4.xml><?xml version="1.0" encoding="utf-8"?>
<worksheet xmlns="http://schemas.openxmlformats.org/spreadsheetml/2006/main" xmlns:r="http://schemas.openxmlformats.org/officeDocument/2006/relationships">
  <sheetPr>
    <tabColor theme="6"/>
    <pageSetUpPr fitToPage="1"/>
  </sheetPr>
  <dimension ref="A1:O42"/>
  <sheetViews>
    <sheetView zoomScaleNormal="100" workbookViewId="0">
      <selection activeCell="N14" activeCellId="1" sqref="N10 N14"/>
    </sheetView>
  </sheetViews>
  <sheetFormatPr defaultRowHeight="15"/>
  <cols>
    <col min="1" max="1" width="5.28515625" style="121" customWidth="1"/>
    <col min="2" max="8" width="9.140625" style="121" customWidth="1"/>
    <col min="9" max="9" width="9.140625" style="121"/>
    <col min="10" max="12" width="9.140625" style="122"/>
    <col min="13" max="13" width="10.140625" style="122" customWidth="1"/>
    <col min="14" max="14" width="38.42578125" style="196" customWidth="1"/>
    <col min="15" max="15" width="4.5703125" style="122" customWidth="1"/>
    <col min="16" max="16384" width="9.140625" style="122"/>
  </cols>
  <sheetData>
    <row r="1" spans="1:15" ht="15.75" thickBot="1"/>
    <row r="2" spans="1:15">
      <c r="B2" s="137"/>
      <c r="C2" s="157"/>
      <c r="D2" s="157"/>
      <c r="E2" s="157"/>
      <c r="F2" s="157"/>
      <c r="G2" s="157"/>
      <c r="H2" s="157"/>
      <c r="I2" s="157"/>
      <c r="J2" s="157"/>
      <c r="K2" s="157"/>
      <c r="L2" s="157"/>
      <c r="M2" s="157"/>
      <c r="N2" s="197"/>
      <c r="O2" s="139"/>
    </row>
    <row r="3" spans="1:15" ht="18.75">
      <c r="A3" s="127"/>
      <c r="B3" s="128" t="s">
        <v>208</v>
      </c>
      <c r="C3" s="129"/>
      <c r="D3" s="129"/>
      <c r="E3" s="129"/>
      <c r="F3" s="129"/>
      <c r="G3" s="129"/>
      <c r="H3" s="129"/>
      <c r="I3" s="129"/>
      <c r="J3" s="129"/>
      <c r="K3" s="129"/>
      <c r="L3" s="129"/>
      <c r="M3" s="129"/>
      <c r="N3" s="129"/>
      <c r="O3" s="130"/>
    </row>
    <row r="4" spans="1:15" ht="18.75">
      <c r="A4" s="127"/>
      <c r="B4" s="131" t="s">
        <v>431</v>
      </c>
      <c r="C4" s="132"/>
      <c r="D4" s="132"/>
      <c r="E4" s="132"/>
      <c r="F4" s="132"/>
      <c r="G4" s="132"/>
      <c r="H4" s="132"/>
      <c r="I4" s="132"/>
      <c r="J4" s="132"/>
      <c r="K4" s="132"/>
      <c r="L4" s="132"/>
      <c r="M4" s="132"/>
      <c r="N4" s="132"/>
      <c r="O4" s="133"/>
    </row>
    <row r="5" spans="1:15" ht="15.75">
      <c r="B5" s="131" t="s">
        <v>206</v>
      </c>
      <c r="C5" s="132"/>
      <c r="D5" s="132"/>
      <c r="E5" s="132"/>
      <c r="F5" s="132"/>
      <c r="G5" s="132"/>
      <c r="H5" s="132"/>
      <c r="I5" s="132"/>
      <c r="J5" s="132"/>
      <c r="K5" s="132"/>
      <c r="L5" s="132"/>
      <c r="M5" s="132"/>
      <c r="N5" s="132"/>
      <c r="O5" s="133"/>
    </row>
    <row r="6" spans="1:15" ht="16.5" thickBot="1">
      <c r="B6" s="134" t="s">
        <v>429</v>
      </c>
      <c r="C6" s="135"/>
      <c r="D6" s="135"/>
      <c r="E6" s="135"/>
      <c r="F6" s="135"/>
      <c r="G6" s="135"/>
      <c r="H6" s="135"/>
      <c r="I6" s="135"/>
      <c r="J6" s="135"/>
      <c r="K6" s="135"/>
      <c r="L6" s="135"/>
      <c r="M6" s="135"/>
      <c r="N6" s="135"/>
      <c r="O6" s="136"/>
    </row>
    <row r="7" spans="1:15" ht="15.75" thickBot="1"/>
    <row r="8" spans="1:15">
      <c r="B8" s="137"/>
      <c r="C8" s="157"/>
      <c r="D8" s="157"/>
      <c r="E8" s="157"/>
      <c r="F8" s="157"/>
      <c r="G8" s="157"/>
      <c r="H8" s="157"/>
      <c r="I8" s="157"/>
      <c r="J8" s="157"/>
      <c r="K8" s="157"/>
      <c r="L8" s="157"/>
      <c r="M8" s="157"/>
      <c r="N8" s="197"/>
      <c r="O8" s="139"/>
    </row>
    <row r="9" spans="1:15" ht="15.75" thickBot="1">
      <c r="B9" s="140"/>
      <c r="C9" s="151"/>
      <c r="D9" s="151"/>
      <c r="E9" s="151"/>
      <c r="F9" s="151"/>
      <c r="G9" s="151"/>
      <c r="H9" s="151"/>
      <c r="I9" s="151"/>
      <c r="J9" s="151"/>
      <c r="K9" s="151"/>
      <c r="L9" s="151"/>
      <c r="M9" s="151"/>
      <c r="N9" s="191"/>
      <c r="O9" s="141"/>
    </row>
    <row r="10" spans="1:15" ht="15.75" customHeight="1" thickBot="1">
      <c r="B10" s="140"/>
      <c r="C10" s="71" t="s">
        <v>0</v>
      </c>
      <c r="D10" s="198" t="s">
        <v>336</v>
      </c>
      <c r="E10" s="198"/>
      <c r="F10" s="198"/>
      <c r="G10" s="198"/>
      <c r="H10" s="198"/>
      <c r="I10" s="198"/>
      <c r="J10" s="198"/>
      <c r="K10" s="198"/>
      <c r="L10" s="198"/>
      <c r="M10" s="199"/>
      <c r="N10" s="211"/>
      <c r="O10" s="141"/>
    </row>
    <row r="11" spans="1:15">
      <c r="B11" s="140"/>
      <c r="C11" s="71"/>
      <c r="D11" s="198"/>
      <c r="E11" s="198"/>
      <c r="F11" s="198"/>
      <c r="G11" s="198"/>
      <c r="H11" s="198"/>
      <c r="I11" s="198"/>
      <c r="J11" s="198"/>
      <c r="K11" s="198"/>
      <c r="L11" s="198"/>
      <c r="M11" s="199"/>
      <c r="N11" s="191"/>
      <c r="O11" s="141"/>
    </row>
    <row r="12" spans="1:15">
      <c r="B12" s="140"/>
      <c r="C12" s="71"/>
      <c r="D12" s="198"/>
      <c r="E12" s="198"/>
      <c r="F12" s="198"/>
      <c r="G12" s="198"/>
      <c r="H12" s="198"/>
      <c r="I12" s="198"/>
      <c r="J12" s="198"/>
      <c r="K12" s="198"/>
      <c r="L12" s="198"/>
      <c r="M12" s="199"/>
      <c r="N12" s="191"/>
      <c r="O12" s="141"/>
    </row>
    <row r="13" spans="1:15" ht="15.75" thickBot="1">
      <c r="B13" s="140"/>
      <c r="C13" s="13"/>
      <c r="D13" s="200"/>
      <c r="E13" s="200"/>
      <c r="F13" s="200"/>
      <c r="G13" s="200"/>
      <c r="H13" s="200"/>
      <c r="I13" s="200"/>
      <c r="J13" s="200"/>
      <c r="K13" s="200"/>
      <c r="L13" s="200"/>
      <c r="M13" s="151"/>
      <c r="N13" s="191"/>
      <c r="O13" s="141"/>
    </row>
    <row r="14" spans="1:15" ht="15" customHeight="1" thickBot="1">
      <c r="B14" s="140"/>
      <c r="C14" s="71" t="s">
        <v>1</v>
      </c>
      <c r="D14" s="198" t="s">
        <v>212</v>
      </c>
      <c r="E14" s="198"/>
      <c r="F14" s="198"/>
      <c r="G14" s="198"/>
      <c r="H14" s="198"/>
      <c r="I14" s="198"/>
      <c r="J14" s="198"/>
      <c r="K14" s="198"/>
      <c r="L14" s="198"/>
      <c r="M14" s="201"/>
      <c r="N14" s="211"/>
      <c r="O14" s="141"/>
    </row>
    <row r="15" spans="1:15" ht="15" customHeight="1">
      <c r="B15" s="140"/>
      <c r="C15" s="71"/>
      <c r="D15" s="198"/>
      <c r="E15" s="198"/>
      <c r="F15" s="198"/>
      <c r="G15" s="198"/>
      <c r="H15" s="198"/>
      <c r="I15" s="198"/>
      <c r="J15" s="198"/>
      <c r="K15" s="198"/>
      <c r="L15" s="198"/>
      <c r="M15" s="201"/>
      <c r="N15" s="191"/>
      <c r="O15" s="141"/>
    </row>
    <row r="16" spans="1:15" ht="15" customHeight="1">
      <c r="B16" s="140"/>
      <c r="C16" s="71"/>
      <c r="D16" s="202"/>
      <c r="E16" s="202"/>
      <c r="F16" s="202"/>
      <c r="G16" s="202"/>
      <c r="H16" s="202"/>
      <c r="I16" s="202"/>
      <c r="J16" s="202"/>
      <c r="K16" s="202"/>
      <c r="L16" s="202"/>
      <c r="M16" s="203"/>
      <c r="N16" s="191"/>
      <c r="O16" s="141"/>
    </row>
    <row r="17" spans="2:15" ht="15" customHeight="1">
      <c r="B17" s="140"/>
      <c r="C17" s="71"/>
      <c r="D17" s="204" t="s">
        <v>418</v>
      </c>
      <c r="E17" s="205"/>
      <c r="F17" s="205"/>
      <c r="G17" s="205"/>
      <c r="H17" s="205"/>
      <c r="I17" s="205"/>
      <c r="J17" s="205"/>
      <c r="K17" s="205"/>
      <c r="L17" s="205"/>
      <c r="M17" s="205"/>
      <c r="N17" s="161" t="s">
        <v>18</v>
      </c>
      <c r="O17" s="22"/>
    </row>
    <row r="18" spans="2:15" ht="15" customHeight="1">
      <c r="B18" s="140"/>
      <c r="C18" s="71"/>
      <c r="D18" s="204" t="s">
        <v>399</v>
      </c>
      <c r="E18" s="204"/>
      <c r="F18" s="204"/>
      <c r="G18" s="204"/>
      <c r="H18" s="204"/>
      <c r="I18" s="204"/>
      <c r="J18" s="204"/>
      <c r="K18" s="204"/>
      <c r="L18" s="204"/>
      <c r="M18" s="204"/>
      <c r="N18" s="42"/>
      <c r="O18" s="22"/>
    </row>
    <row r="19" spans="2:15" ht="15" customHeight="1">
      <c r="B19" s="140"/>
      <c r="C19" s="71"/>
      <c r="D19" s="202"/>
      <c r="E19" s="202"/>
      <c r="F19" s="202"/>
      <c r="G19" s="202"/>
      <c r="H19" s="202"/>
      <c r="I19" s="202"/>
      <c r="J19" s="202"/>
      <c r="K19" s="202"/>
      <c r="L19" s="202"/>
      <c r="M19" s="203"/>
      <c r="N19" s="191"/>
      <c r="O19" s="141"/>
    </row>
    <row r="20" spans="2:15" ht="15" customHeight="1">
      <c r="B20" s="140"/>
      <c r="C20" s="71"/>
      <c r="D20" s="202"/>
      <c r="E20" s="202"/>
      <c r="F20" s="202"/>
      <c r="G20" s="202"/>
      <c r="H20" s="202"/>
      <c r="I20" s="202"/>
      <c r="J20" s="202"/>
      <c r="K20" s="202"/>
      <c r="L20" s="202"/>
      <c r="M20" s="203"/>
      <c r="N20" s="191"/>
      <c r="O20" s="141"/>
    </row>
    <row r="21" spans="2:15" ht="15" customHeight="1">
      <c r="B21" s="140"/>
      <c r="C21" s="71"/>
      <c r="D21" s="202"/>
      <c r="E21" s="202"/>
      <c r="F21" s="202"/>
      <c r="G21" s="202"/>
      <c r="H21" s="202"/>
      <c r="I21" s="202"/>
      <c r="J21" s="202"/>
      <c r="K21" s="202"/>
      <c r="L21" s="202"/>
      <c r="M21" s="203"/>
      <c r="N21" s="191"/>
      <c r="O21" s="141"/>
    </row>
    <row r="22" spans="2:15" ht="15" customHeight="1">
      <c r="B22" s="140"/>
      <c r="C22" s="71"/>
      <c r="D22" s="202"/>
      <c r="E22" s="202"/>
      <c r="F22" s="202"/>
      <c r="G22" s="202"/>
      <c r="H22" s="202"/>
      <c r="I22" s="202"/>
      <c r="J22" s="202"/>
      <c r="K22" s="202"/>
      <c r="L22" s="202"/>
      <c r="M22" s="203"/>
      <c r="N22" s="191"/>
      <c r="O22" s="141"/>
    </row>
    <row r="23" spans="2:15" ht="15" customHeight="1">
      <c r="B23" s="140"/>
      <c r="C23" s="71"/>
      <c r="D23" s="202"/>
      <c r="E23" s="202"/>
      <c r="F23" s="202"/>
      <c r="G23" s="202"/>
      <c r="H23" s="202"/>
      <c r="I23" s="202"/>
      <c r="J23" s="202"/>
      <c r="K23" s="202"/>
      <c r="L23" s="202"/>
      <c r="M23" s="203"/>
      <c r="N23" s="191"/>
      <c r="O23" s="141"/>
    </row>
    <row r="24" spans="2:15" ht="15" customHeight="1">
      <c r="B24" s="140"/>
      <c r="C24" s="71"/>
      <c r="D24" s="202"/>
      <c r="E24" s="202"/>
      <c r="F24" s="202"/>
      <c r="G24" s="202"/>
      <c r="H24" s="202"/>
      <c r="I24" s="202"/>
      <c r="J24" s="202"/>
      <c r="K24" s="202"/>
      <c r="L24" s="202"/>
      <c r="M24" s="203"/>
      <c r="N24" s="191"/>
      <c r="O24" s="141"/>
    </row>
    <row r="25" spans="2:15" ht="15" customHeight="1">
      <c r="B25" s="140"/>
      <c r="C25" s="71"/>
      <c r="D25" s="202"/>
      <c r="E25" s="202"/>
      <c r="F25" s="202"/>
      <c r="G25" s="202"/>
      <c r="H25" s="202"/>
      <c r="I25" s="202"/>
      <c r="J25" s="202"/>
      <c r="K25" s="202"/>
      <c r="L25" s="202"/>
      <c r="M25" s="203"/>
      <c r="N25" s="191"/>
      <c r="O25" s="141"/>
    </row>
    <row r="26" spans="2:15" ht="15" customHeight="1">
      <c r="B26" s="140"/>
      <c r="C26" s="71"/>
      <c r="D26" s="202"/>
      <c r="E26" s="202"/>
      <c r="F26" s="202"/>
      <c r="G26" s="202"/>
      <c r="H26" s="202"/>
      <c r="I26" s="202"/>
      <c r="J26" s="202"/>
      <c r="K26" s="202"/>
      <c r="L26" s="202"/>
      <c r="M26" s="203"/>
      <c r="N26" s="191"/>
      <c r="O26" s="141"/>
    </row>
    <row r="27" spans="2:15" ht="15" customHeight="1">
      <c r="B27" s="140"/>
      <c r="C27" s="71"/>
      <c r="D27" s="202"/>
      <c r="E27" s="202"/>
      <c r="F27" s="202"/>
      <c r="G27" s="202"/>
      <c r="H27" s="202"/>
      <c r="I27" s="202"/>
      <c r="J27" s="202"/>
      <c r="K27" s="202"/>
      <c r="L27" s="202"/>
      <c r="M27" s="203"/>
      <c r="N27" s="191"/>
      <c r="O27" s="141"/>
    </row>
    <row r="28" spans="2:15" ht="15" customHeight="1">
      <c r="B28" s="140"/>
      <c r="C28" s="71"/>
      <c r="D28" s="202"/>
      <c r="E28" s="202"/>
      <c r="F28" s="202"/>
      <c r="G28" s="202"/>
      <c r="H28" s="202"/>
      <c r="I28" s="202"/>
      <c r="J28" s="202"/>
      <c r="K28" s="202"/>
      <c r="L28" s="202"/>
      <c r="M28" s="203"/>
      <c r="N28" s="191"/>
      <c r="O28" s="141"/>
    </row>
    <row r="29" spans="2:15" ht="15" customHeight="1">
      <c r="B29" s="140"/>
      <c r="C29" s="71"/>
      <c r="D29" s="202"/>
      <c r="E29" s="202"/>
      <c r="F29" s="202"/>
      <c r="G29" s="202"/>
      <c r="H29" s="202"/>
      <c r="I29" s="202"/>
      <c r="J29" s="202"/>
      <c r="K29" s="202"/>
      <c r="L29" s="202"/>
      <c r="M29" s="203"/>
      <c r="N29" s="191"/>
      <c r="O29" s="141"/>
    </row>
    <row r="30" spans="2:15" ht="15" customHeight="1">
      <c r="B30" s="140"/>
      <c r="C30" s="71"/>
      <c r="D30" s="202"/>
      <c r="E30" s="202"/>
      <c r="F30" s="202"/>
      <c r="G30" s="202"/>
      <c r="H30" s="202"/>
      <c r="I30" s="202"/>
      <c r="J30" s="202"/>
      <c r="K30" s="202"/>
      <c r="L30" s="202"/>
      <c r="M30" s="203"/>
      <c r="N30" s="191"/>
      <c r="O30" s="141"/>
    </row>
    <row r="31" spans="2:15" ht="15" customHeight="1">
      <c r="B31" s="140"/>
      <c r="C31" s="71"/>
      <c r="D31" s="202"/>
      <c r="E31" s="202"/>
      <c r="F31" s="202"/>
      <c r="G31" s="202"/>
      <c r="H31" s="202"/>
      <c r="I31" s="202"/>
      <c r="J31" s="202"/>
      <c r="K31" s="202"/>
      <c r="L31" s="202"/>
      <c r="M31" s="203"/>
      <c r="N31" s="202"/>
      <c r="O31" s="141"/>
    </row>
    <row r="32" spans="2:15">
      <c r="B32" s="140"/>
      <c r="C32" s="151"/>
      <c r="D32" s="206"/>
      <c r="E32" s="206"/>
      <c r="F32" s="151"/>
      <c r="G32" s="168"/>
      <c r="H32" s="207"/>
      <c r="I32" s="168"/>
      <c r="J32" s="191" t="s">
        <v>22</v>
      </c>
      <c r="K32" s="194"/>
      <c r="L32" s="194"/>
      <c r="M32" s="194"/>
      <c r="N32" s="194"/>
      <c r="O32" s="141"/>
    </row>
    <row r="33" spans="1:15">
      <c r="B33" s="140"/>
      <c r="C33" s="151"/>
      <c r="D33" s="151"/>
      <c r="E33" s="151"/>
      <c r="F33" s="151"/>
      <c r="G33" s="151"/>
      <c r="H33" s="151"/>
      <c r="I33" s="151"/>
      <c r="J33" s="208" t="s">
        <v>15</v>
      </c>
      <c r="K33" s="194"/>
      <c r="L33" s="194"/>
      <c r="M33" s="194"/>
      <c r="N33" s="208" t="s">
        <v>14</v>
      </c>
      <c r="O33" s="141"/>
    </row>
    <row r="34" spans="1:15" ht="15.75" thickBot="1">
      <c r="B34" s="154"/>
      <c r="C34" s="155"/>
      <c r="D34" s="155"/>
      <c r="E34" s="155"/>
      <c r="F34" s="155"/>
      <c r="G34" s="155"/>
      <c r="H34" s="155"/>
      <c r="I34" s="155"/>
      <c r="J34" s="209"/>
      <c r="K34" s="210"/>
      <c r="L34" s="210"/>
      <c r="M34" s="210"/>
      <c r="N34" s="210"/>
      <c r="O34" s="156"/>
    </row>
    <row r="36" spans="1:15" hidden="1">
      <c r="B36" s="121" t="s">
        <v>13</v>
      </c>
      <c r="E36" s="121" t="s">
        <v>34</v>
      </c>
    </row>
    <row r="37" spans="1:15" hidden="1">
      <c r="A37" s="121">
        <v>1</v>
      </c>
      <c r="D37" s="121">
        <v>4</v>
      </c>
    </row>
    <row r="38" spans="1:15" hidden="1">
      <c r="A38" s="121">
        <v>2</v>
      </c>
      <c r="B38" s="121" t="s">
        <v>182</v>
      </c>
      <c r="D38" s="121">
        <v>2</v>
      </c>
      <c r="E38" s="121" t="s">
        <v>35</v>
      </c>
    </row>
    <row r="39" spans="1:15" hidden="1">
      <c r="A39" s="121">
        <v>3</v>
      </c>
      <c r="B39" s="121" t="s">
        <v>183</v>
      </c>
      <c r="D39" s="121">
        <v>3</v>
      </c>
      <c r="E39" s="121" t="s">
        <v>36</v>
      </c>
    </row>
    <row r="40" spans="1:15" hidden="1">
      <c r="A40" s="121">
        <v>4</v>
      </c>
      <c r="B40" s="121" t="s">
        <v>184</v>
      </c>
    </row>
    <row r="41" spans="1:15" hidden="1">
      <c r="A41" s="121">
        <v>5</v>
      </c>
      <c r="B41" s="121" t="s">
        <v>333</v>
      </c>
    </row>
    <row r="42" spans="1:15" ht="16.5" customHeight="1"/>
  </sheetData>
  <sheetProtection password="C4A2" sheet="1" objects="1" scenarios="1"/>
  <mergeCells count="7">
    <mergeCell ref="B3:O3"/>
    <mergeCell ref="B4:O4"/>
    <mergeCell ref="B5:O5"/>
    <mergeCell ref="M14:M15"/>
    <mergeCell ref="D10:L12"/>
    <mergeCell ref="D14:L15"/>
    <mergeCell ref="B6:O6"/>
  </mergeCells>
  <dataValidations count="2">
    <dataValidation type="list" allowBlank="1" showInputMessage="1" showErrorMessage="1" sqref="N14">
      <formula1>$E$37:$E$39</formula1>
    </dataValidation>
    <dataValidation type="list" allowBlank="1" showInputMessage="1" showErrorMessage="1" sqref="N10">
      <formula1>$B$37:$B$41</formula1>
    </dataValidation>
  </dataValidations>
  <hyperlinks>
    <hyperlink ref="J33" location="'Yard Trimming Overview'!A1" display="Next Page"/>
    <hyperlink ref="N33" location="'Community Overiew'!A1" display="Previous Page"/>
    <hyperlink ref="N17" location="'Program Summaries'!A1" display="Program Summaries"/>
  </hyperlinks>
  <pageMargins left="0.7" right="0.7" top="0.75" bottom="0.75" header="0.3" footer="0.3"/>
  <pageSetup scale="77" orientation="landscape" r:id="rId1"/>
  <headerFooter>
    <oddFooter>Page &amp;P of &amp;N</oddFooter>
  </headerFooter>
  <ignoredErrors>
    <ignoredError sqref="C10:C14" numberStoredAsText="1"/>
  </ignoredErrors>
</worksheet>
</file>

<file path=xl/worksheets/sheet5.xml><?xml version="1.0" encoding="utf-8"?>
<worksheet xmlns="http://schemas.openxmlformats.org/spreadsheetml/2006/main" xmlns:r="http://schemas.openxmlformats.org/officeDocument/2006/relationships">
  <sheetPr>
    <tabColor theme="6"/>
    <pageSetUpPr fitToPage="1"/>
  </sheetPr>
  <dimension ref="A1:R40"/>
  <sheetViews>
    <sheetView zoomScaleNormal="100" workbookViewId="0">
      <selection activeCell="O10" sqref="O10"/>
    </sheetView>
  </sheetViews>
  <sheetFormatPr defaultRowHeight="15"/>
  <cols>
    <col min="1" max="1" width="5.28515625" style="121" customWidth="1"/>
    <col min="2" max="7" width="9.140625" style="121" customWidth="1"/>
    <col min="8" max="8" width="9.140625" style="121"/>
    <col min="9" max="14" width="9.140625" style="122"/>
    <col min="15" max="15" width="9.140625" style="122" customWidth="1"/>
    <col min="16" max="17" width="9.140625" style="122"/>
    <col min="18" max="18" width="9.140625" style="122" customWidth="1"/>
    <col min="19" max="19" width="5.28515625" style="122" customWidth="1"/>
    <col min="20" max="16384" width="9.140625" style="122"/>
  </cols>
  <sheetData>
    <row r="1" spans="1:18" ht="15.75" thickBot="1"/>
    <row r="2" spans="1:18">
      <c r="B2" s="137"/>
      <c r="C2" s="157"/>
      <c r="D2" s="157"/>
      <c r="E2" s="157"/>
      <c r="F2" s="157"/>
      <c r="G2" s="157"/>
      <c r="H2" s="157"/>
      <c r="I2" s="157"/>
      <c r="J2" s="157"/>
      <c r="K2" s="157"/>
      <c r="L2" s="157"/>
      <c r="M2" s="157"/>
      <c r="N2" s="157"/>
      <c r="O2" s="157"/>
      <c r="P2" s="157"/>
      <c r="Q2" s="157"/>
      <c r="R2" s="139"/>
    </row>
    <row r="3" spans="1:18" ht="18.75">
      <c r="A3" s="127"/>
      <c r="B3" s="128" t="s">
        <v>209</v>
      </c>
      <c r="C3" s="129"/>
      <c r="D3" s="129"/>
      <c r="E3" s="129"/>
      <c r="F3" s="129"/>
      <c r="G3" s="129"/>
      <c r="H3" s="129"/>
      <c r="I3" s="129"/>
      <c r="J3" s="129"/>
      <c r="K3" s="129"/>
      <c r="L3" s="129"/>
      <c r="M3" s="129"/>
      <c r="N3" s="129"/>
      <c r="O3" s="129"/>
      <c r="P3" s="129"/>
      <c r="Q3" s="129"/>
      <c r="R3" s="130"/>
    </row>
    <row r="4" spans="1:18" ht="18.75">
      <c r="A4" s="127"/>
      <c r="B4" s="131" t="s">
        <v>431</v>
      </c>
      <c r="C4" s="132"/>
      <c r="D4" s="132"/>
      <c r="E4" s="132"/>
      <c r="F4" s="132"/>
      <c r="G4" s="132"/>
      <c r="H4" s="132"/>
      <c r="I4" s="132"/>
      <c r="J4" s="132"/>
      <c r="K4" s="132"/>
      <c r="L4" s="132"/>
      <c r="M4" s="132"/>
      <c r="N4" s="132"/>
      <c r="O4" s="132"/>
      <c r="P4" s="132"/>
      <c r="Q4" s="132"/>
      <c r="R4" s="133"/>
    </row>
    <row r="5" spans="1:18" ht="15.75">
      <c r="B5" s="131" t="s">
        <v>206</v>
      </c>
      <c r="C5" s="132"/>
      <c r="D5" s="132"/>
      <c r="E5" s="132"/>
      <c r="F5" s="132"/>
      <c r="G5" s="132"/>
      <c r="H5" s="132"/>
      <c r="I5" s="132"/>
      <c r="J5" s="132"/>
      <c r="K5" s="132"/>
      <c r="L5" s="132"/>
      <c r="M5" s="132"/>
      <c r="N5" s="132"/>
      <c r="O5" s="132"/>
      <c r="P5" s="132"/>
      <c r="Q5" s="132"/>
      <c r="R5" s="133"/>
    </row>
    <row r="6" spans="1:18" ht="15.75" customHeight="1" thickBot="1">
      <c r="B6" s="134" t="s">
        <v>429</v>
      </c>
      <c r="C6" s="135"/>
      <c r="D6" s="135"/>
      <c r="E6" s="135"/>
      <c r="F6" s="135"/>
      <c r="G6" s="135"/>
      <c r="H6" s="135"/>
      <c r="I6" s="135"/>
      <c r="J6" s="135"/>
      <c r="K6" s="135"/>
      <c r="L6" s="135"/>
      <c r="M6" s="135"/>
      <c r="N6" s="135"/>
      <c r="O6" s="135"/>
      <c r="P6" s="135"/>
      <c r="Q6" s="135"/>
      <c r="R6" s="136"/>
    </row>
    <row r="7" spans="1:18" ht="15.75" thickBot="1"/>
    <row r="8" spans="1:18">
      <c r="B8" s="212"/>
      <c r="C8" s="138"/>
      <c r="D8" s="138"/>
      <c r="E8" s="138"/>
      <c r="F8" s="138"/>
      <c r="G8" s="138"/>
      <c r="H8" s="138"/>
      <c r="I8" s="138"/>
      <c r="J8" s="138"/>
      <c r="K8" s="138"/>
      <c r="L8" s="138"/>
      <c r="M8" s="138"/>
      <c r="N8" s="138"/>
      <c r="O8" s="138"/>
      <c r="P8" s="138"/>
      <c r="Q8" s="138"/>
      <c r="R8" s="213"/>
    </row>
    <row r="9" spans="1:18" ht="15.75" thickBot="1">
      <c r="B9" s="214"/>
      <c r="C9" s="13"/>
      <c r="D9" s="13"/>
      <c r="E9" s="13"/>
      <c r="F9" s="13"/>
      <c r="G9" s="13"/>
      <c r="H9" s="13"/>
      <c r="I9" s="13"/>
      <c r="J9" s="13"/>
      <c r="K9" s="13"/>
      <c r="L9" s="13"/>
      <c r="M9" s="13"/>
      <c r="N9" s="13"/>
      <c r="O9" s="13"/>
      <c r="P9" s="13"/>
      <c r="Q9" s="13"/>
      <c r="R9" s="22"/>
    </row>
    <row r="10" spans="1:18" ht="15.75" thickBot="1">
      <c r="B10" s="214"/>
      <c r="C10" s="71" t="s">
        <v>0</v>
      </c>
      <c r="D10" s="169" t="s">
        <v>494</v>
      </c>
      <c r="E10" s="169"/>
      <c r="F10" s="169"/>
      <c r="G10" s="169"/>
      <c r="H10" s="169"/>
      <c r="I10" s="169"/>
      <c r="J10" s="169"/>
      <c r="K10" s="169"/>
      <c r="L10" s="169"/>
      <c r="M10" s="169"/>
      <c r="N10" s="13"/>
      <c r="O10" s="219"/>
      <c r="P10" s="41"/>
      <c r="Q10" s="13"/>
      <c r="R10" s="22"/>
    </row>
    <row r="11" spans="1:18">
      <c r="B11" s="214"/>
      <c r="C11" s="71"/>
      <c r="D11" s="169"/>
      <c r="E11" s="169"/>
      <c r="F11" s="169"/>
      <c r="G11" s="169"/>
      <c r="H11" s="169"/>
      <c r="I11" s="169"/>
      <c r="J11" s="169"/>
      <c r="K11" s="169"/>
      <c r="L11" s="169"/>
      <c r="M11" s="169"/>
      <c r="N11" s="13"/>
      <c r="O11" s="13"/>
      <c r="P11" s="41"/>
      <c r="Q11" s="13"/>
      <c r="R11" s="22"/>
    </row>
    <row r="12" spans="1:18" ht="15" customHeight="1">
      <c r="B12" s="214"/>
      <c r="C12" s="13"/>
      <c r="D12" s="13"/>
      <c r="E12" s="13"/>
      <c r="F12" s="13"/>
      <c r="G12" s="13"/>
      <c r="H12" s="13"/>
      <c r="I12" s="13"/>
      <c r="J12" s="13"/>
      <c r="K12" s="13"/>
      <c r="L12" s="13"/>
      <c r="M12" s="13"/>
      <c r="N12" s="13"/>
      <c r="O12" s="13"/>
      <c r="P12" s="13"/>
      <c r="Q12" s="13"/>
      <c r="R12" s="22"/>
    </row>
    <row r="13" spans="1:18" ht="15" customHeight="1">
      <c r="B13" s="214"/>
      <c r="C13" s="13"/>
      <c r="D13" s="13"/>
      <c r="E13" s="13"/>
      <c r="F13" s="13"/>
      <c r="G13" s="13"/>
      <c r="H13" s="13"/>
      <c r="I13" s="13"/>
      <c r="J13" s="13"/>
      <c r="K13" s="13"/>
      <c r="L13" s="13"/>
      <c r="M13" s="13"/>
      <c r="N13" s="13"/>
      <c r="O13" s="13"/>
      <c r="P13" s="13"/>
      <c r="Q13" s="13"/>
      <c r="R13" s="22"/>
    </row>
    <row r="14" spans="1:18" ht="15" customHeight="1">
      <c r="B14" s="214"/>
      <c r="C14" s="13"/>
      <c r="D14" s="13"/>
      <c r="E14" s="13"/>
      <c r="F14" s="13"/>
      <c r="G14" s="13"/>
      <c r="H14" s="13"/>
      <c r="I14" s="13"/>
      <c r="J14" s="13"/>
      <c r="K14" s="13"/>
      <c r="L14" s="13"/>
      <c r="M14" s="13"/>
      <c r="N14" s="13"/>
      <c r="O14" s="13"/>
      <c r="P14" s="13"/>
      <c r="Q14" s="13"/>
      <c r="R14" s="22"/>
    </row>
    <row r="15" spans="1:18" ht="15" customHeight="1">
      <c r="B15" s="214"/>
      <c r="C15" s="13"/>
      <c r="D15" s="13"/>
      <c r="E15" s="13"/>
      <c r="F15" s="13"/>
      <c r="G15" s="13"/>
      <c r="H15" s="13"/>
      <c r="I15" s="13"/>
      <c r="J15" s="13"/>
      <c r="K15" s="13"/>
      <c r="L15" s="13"/>
      <c r="M15" s="13"/>
      <c r="N15" s="13"/>
      <c r="O15" s="13"/>
      <c r="P15" s="13"/>
      <c r="Q15" s="13"/>
      <c r="R15" s="22"/>
    </row>
    <row r="16" spans="1:18" ht="15" customHeight="1">
      <c r="B16" s="214"/>
      <c r="C16" s="13"/>
      <c r="D16" s="13"/>
      <c r="E16" s="13"/>
      <c r="F16" s="13"/>
      <c r="G16" s="13"/>
      <c r="H16" s="13"/>
      <c r="I16" s="13"/>
      <c r="J16" s="13"/>
      <c r="K16" s="13"/>
      <c r="L16" s="13"/>
      <c r="M16" s="13"/>
      <c r="N16" s="13"/>
      <c r="O16" s="13"/>
      <c r="P16" s="13"/>
      <c r="Q16" s="13"/>
      <c r="R16" s="22"/>
    </row>
    <row r="17" spans="2:18" ht="15" customHeight="1">
      <c r="B17" s="214"/>
      <c r="C17" s="13"/>
      <c r="D17" s="13"/>
      <c r="E17" s="13"/>
      <c r="F17" s="13"/>
      <c r="G17" s="13"/>
      <c r="H17" s="13"/>
      <c r="I17" s="13"/>
      <c r="J17" s="13"/>
      <c r="K17" s="13"/>
      <c r="L17" s="13"/>
      <c r="M17" s="13"/>
      <c r="N17" s="13"/>
      <c r="O17" s="13"/>
      <c r="P17" s="13"/>
      <c r="Q17" s="13"/>
      <c r="R17" s="22"/>
    </row>
    <row r="18" spans="2:18" ht="15" customHeight="1">
      <c r="B18" s="214"/>
      <c r="C18" s="13"/>
      <c r="D18" s="13"/>
      <c r="E18" s="13"/>
      <c r="F18" s="13"/>
      <c r="G18" s="13"/>
      <c r="H18" s="13"/>
      <c r="I18" s="13"/>
      <c r="J18" s="13"/>
      <c r="K18" s="13"/>
      <c r="L18" s="13"/>
      <c r="M18" s="13"/>
      <c r="N18" s="13"/>
      <c r="O18" s="13"/>
      <c r="P18" s="13"/>
      <c r="Q18" s="13"/>
      <c r="R18" s="22"/>
    </row>
    <row r="19" spans="2:18" ht="15" customHeight="1">
      <c r="B19" s="214"/>
      <c r="C19" s="13"/>
      <c r="D19" s="13"/>
      <c r="E19" s="13"/>
      <c r="F19" s="13"/>
      <c r="G19" s="13"/>
      <c r="H19" s="13"/>
      <c r="I19" s="13"/>
      <c r="J19" s="13"/>
      <c r="K19" s="13"/>
      <c r="L19" s="13"/>
      <c r="M19" s="13"/>
      <c r="N19" s="13"/>
      <c r="O19" s="13"/>
      <c r="P19" s="13"/>
      <c r="Q19" s="13"/>
      <c r="R19" s="22"/>
    </row>
    <row r="20" spans="2:18" ht="15" customHeight="1">
      <c r="B20" s="214"/>
      <c r="C20" s="13"/>
      <c r="D20" s="13"/>
      <c r="E20" s="13"/>
      <c r="F20" s="13"/>
      <c r="G20" s="13"/>
      <c r="H20" s="13"/>
      <c r="I20" s="13"/>
      <c r="J20" s="13"/>
      <c r="K20" s="13"/>
      <c r="L20" s="13"/>
      <c r="M20" s="13"/>
      <c r="N20" s="13"/>
      <c r="O20" s="13"/>
      <c r="P20" s="13"/>
      <c r="Q20" s="13"/>
      <c r="R20" s="22"/>
    </row>
    <row r="21" spans="2:18" ht="15" customHeight="1">
      <c r="B21" s="214"/>
      <c r="C21" s="13"/>
      <c r="D21" s="13"/>
      <c r="E21" s="13"/>
      <c r="F21" s="13"/>
      <c r="G21" s="13"/>
      <c r="H21" s="13"/>
      <c r="I21" s="13"/>
      <c r="J21" s="13"/>
      <c r="K21" s="13"/>
      <c r="L21" s="13"/>
      <c r="M21" s="13"/>
      <c r="N21" s="13"/>
      <c r="O21" s="13"/>
      <c r="P21" s="13"/>
      <c r="Q21" s="13"/>
      <c r="R21" s="22"/>
    </row>
    <row r="22" spans="2:18" ht="15" customHeight="1">
      <c r="B22" s="214"/>
      <c r="C22" s="13"/>
      <c r="D22" s="13"/>
      <c r="E22" s="13"/>
      <c r="F22" s="13"/>
      <c r="G22" s="13"/>
      <c r="H22" s="13"/>
      <c r="I22" s="13"/>
      <c r="J22" s="13"/>
      <c r="K22" s="13"/>
      <c r="L22" s="13"/>
      <c r="M22" s="13"/>
      <c r="N22" s="13"/>
      <c r="O22" s="13"/>
      <c r="P22" s="13"/>
      <c r="Q22" s="13"/>
      <c r="R22" s="22"/>
    </row>
    <row r="23" spans="2:18" ht="15" customHeight="1">
      <c r="B23" s="214"/>
      <c r="C23" s="13"/>
      <c r="D23" s="13"/>
      <c r="E23" s="13"/>
      <c r="F23" s="13"/>
      <c r="G23" s="13"/>
      <c r="H23" s="13"/>
      <c r="I23" s="13"/>
      <c r="J23" s="13"/>
      <c r="K23" s="13"/>
      <c r="L23" s="13"/>
      <c r="M23" s="13"/>
      <c r="N23" s="13"/>
      <c r="O23" s="13"/>
      <c r="P23" s="13"/>
      <c r="Q23" s="13"/>
      <c r="R23" s="22"/>
    </row>
    <row r="24" spans="2:18" ht="15" customHeight="1">
      <c r="B24" s="214"/>
      <c r="C24" s="13"/>
      <c r="D24" s="13"/>
      <c r="E24" s="13"/>
      <c r="F24" s="13"/>
      <c r="G24" s="13"/>
      <c r="H24" s="13"/>
      <c r="I24" s="13"/>
      <c r="J24" s="13"/>
      <c r="K24" s="13"/>
      <c r="L24" s="13"/>
      <c r="M24" s="13"/>
      <c r="N24" s="13"/>
      <c r="O24" s="13"/>
      <c r="P24" s="13"/>
      <c r="Q24" s="13"/>
      <c r="R24" s="22"/>
    </row>
    <row r="25" spans="2:18" ht="15" customHeight="1">
      <c r="B25" s="214"/>
      <c r="C25" s="13"/>
      <c r="D25" s="13"/>
      <c r="E25" s="13"/>
      <c r="F25" s="13"/>
      <c r="G25" s="13"/>
      <c r="H25" s="13"/>
      <c r="I25" s="13"/>
      <c r="J25" s="13"/>
      <c r="K25" s="13"/>
      <c r="L25" s="13"/>
      <c r="M25" s="13"/>
      <c r="N25" s="13"/>
      <c r="O25" s="13"/>
      <c r="P25" s="13"/>
      <c r="Q25" s="13"/>
      <c r="R25" s="22"/>
    </row>
    <row r="26" spans="2:18" ht="15" customHeight="1">
      <c r="B26" s="214"/>
      <c r="C26" s="13"/>
      <c r="D26" s="13"/>
      <c r="E26" s="13"/>
      <c r="F26" s="13"/>
      <c r="G26" s="13"/>
      <c r="H26" s="13"/>
      <c r="I26" s="13"/>
      <c r="J26" s="13"/>
      <c r="K26" s="13"/>
      <c r="L26" s="13"/>
      <c r="M26" s="13"/>
      <c r="N26" s="13"/>
      <c r="O26" s="13"/>
      <c r="P26" s="13"/>
      <c r="Q26" s="13"/>
      <c r="R26" s="22"/>
    </row>
    <row r="27" spans="2:18" ht="15" customHeight="1">
      <c r="B27" s="214"/>
      <c r="C27" s="13"/>
      <c r="D27" s="13"/>
      <c r="E27" s="13"/>
      <c r="F27" s="13"/>
      <c r="G27" s="13"/>
      <c r="H27" s="13"/>
      <c r="I27" s="13"/>
      <c r="J27" s="13"/>
      <c r="K27" s="13"/>
      <c r="L27" s="13"/>
      <c r="M27" s="13"/>
      <c r="N27" s="13"/>
      <c r="O27" s="13"/>
      <c r="P27" s="13"/>
      <c r="Q27" s="13"/>
      <c r="R27" s="22"/>
    </row>
    <row r="28" spans="2:18" ht="15" customHeight="1">
      <c r="B28" s="214"/>
      <c r="C28" s="13"/>
      <c r="D28" s="13"/>
      <c r="E28" s="13"/>
      <c r="F28" s="13"/>
      <c r="G28" s="13"/>
      <c r="H28" s="13"/>
      <c r="I28" s="13"/>
      <c r="J28" s="13"/>
      <c r="K28" s="13"/>
      <c r="L28" s="13"/>
      <c r="M28" s="13"/>
      <c r="N28" s="13"/>
      <c r="O28" s="13"/>
      <c r="P28" s="13"/>
      <c r="Q28" s="13"/>
      <c r="R28" s="22"/>
    </row>
    <row r="29" spans="2:18" ht="15.75" customHeight="1">
      <c r="B29" s="214"/>
      <c r="C29" s="71"/>
      <c r="D29" s="13"/>
      <c r="E29" s="13"/>
      <c r="F29" s="13"/>
      <c r="G29" s="13"/>
      <c r="H29" s="13"/>
      <c r="I29" s="42"/>
      <c r="J29" s="150" t="s">
        <v>337</v>
      </c>
      <c r="K29" s="13"/>
      <c r="L29" s="13"/>
      <c r="M29" s="13"/>
      <c r="N29" s="13"/>
      <c r="O29" s="13"/>
      <c r="P29" s="13"/>
      <c r="Q29" s="13"/>
      <c r="R29" s="22"/>
    </row>
    <row r="30" spans="2:18" ht="15.75" customHeight="1">
      <c r="B30" s="214"/>
      <c r="C30" s="71"/>
      <c r="D30" s="13"/>
      <c r="E30" s="13"/>
      <c r="F30" s="13"/>
      <c r="G30" s="13"/>
      <c r="H30" s="13"/>
      <c r="I30" s="13"/>
      <c r="J30" s="215" t="s">
        <v>62</v>
      </c>
      <c r="K30" s="43"/>
      <c r="L30" s="13"/>
      <c r="M30" s="13"/>
      <c r="N30" s="13"/>
      <c r="O30" s="13"/>
      <c r="P30" s="13"/>
      <c r="Q30" s="13"/>
      <c r="R30" s="22"/>
    </row>
    <row r="31" spans="2:18">
      <c r="B31" s="214"/>
      <c r="C31" s="71"/>
      <c r="D31" s="13"/>
      <c r="E31" s="13"/>
      <c r="F31" s="13"/>
      <c r="G31" s="13"/>
      <c r="H31" s="13"/>
      <c r="I31" s="13"/>
      <c r="J31" s="216"/>
      <c r="K31" s="13"/>
      <c r="L31" s="13"/>
      <c r="M31" s="13"/>
      <c r="N31" s="13"/>
      <c r="O31" s="13"/>
      <c r="P31" s="13"/>
      <c r="Q31" s="13"/>
      <c r="R31" s="22"/>
    </row>
    <row r="32" spans="2:18">
      <c r="B32" s="214"/>
      <c r="C32" s="71"/>
      <c r="D32" s="13"/>
      <c r="E32" s="13"/>
      <c r="F32" s="13"/>
      <c r="G32" s="13"/>
      <c r="H32" s="13"/>
      <c r="I32" s="42"/>
      <c r="J32" s="150" t="s">
        <v>338</v>
      </c>
      <c r="K32" s="13"/>
      <c r="L32" s="13"/>
      <c r="M32" s="13"/>
      <c r="N32" s="13"/>
      <c r="O32" s="13"/>
      <c r="P32" s="13"/>
      <c r="Q32" s="13"/>
      <c r="R32" s="22"/>
    </row>
    <row r="33" spans="2:18">
      <c r="B33" s="140"/>
      <c r="C33" s="170"/>
      <c r="D33" s="151"/>
      <c r="E33" s="151"/>
      <c r="F33" s="151"/>
      <c r="G33" s="151"/>
      <c r="H33" s="151"/>
      <c r="I33" s="108"/>
      <c r="J33" s="217" t="s">
        <v>63</v>
      </c>
      <c r="K33" s="194"/>
      <c r="L33" s="194"/>
      <c r="M33" s="151"/>
      <c r="N33" s="151"/>
      <c r="O33" s="151"/>
      <c r="P33" s="151"/>
      <c r="Q33" s="218" t="s">
        <v>14</v>
      </c>
      <c r="R33" s="141"/>
    </row>
    <row r="34" spans="2:18" ht="15.75" thickBot="1">
      <c r="B34" s="154"/>
      <c r="C34" s="155"/>
      <c r="D34" s="155"/>
      <c r="E34" s="155"/>
      <c r="F34" s="155"/>
      <c r="G34" s="155"/>
      <c r="H34" s="155"/>
      <c r="I34" s="155"/>
      <c r="J34" s="155"/>
      <c r="K34" s="155"/>
      <c r="L34" s="155"/>
      <c r="M34" s="155"/>
      <c r="N34" s="155"/>
      <c r="O34" s="155"/>
      <c r="P34" s="155"/>
      <c r="Q34" s="155"/>
      <c r="R34" s="156"/>
    </row>
    <row r="39" spans="2:18" hidden="1">
      <c r="B39" s="121" t="s">
        <v>20</v>
      </c>
    </row>
    <row r="40" spans="2:18" hidden="1">
      <c r="B40" s="121" t="s">
        <v>21</v>
      </c>
    </row>
  </sheetData>
  <sheetProtection password="C4A2" sheet="1" objects="1" scenarios="1"/>
  <mergeCells count="5">
    <mergeCell ref="B3:R3"/>
    <mergeCell ref="B4:R4"/>
    <mergeCell ref="B5:R5"/>
    <mergeCell ref="D10:M11"/>
    <mergeCell ref="B6:R6"/>
  </mergeCells>
  <dataValidations count="1">
    <dataValidation type="list" allowBlank="1" showInputMessage="1" showErrorMessage="1" sqref="O10">
      <formula1>$B$38:$B$40</formula1>
    </dataValidation>
  </dataValidations>
  <hyperlinks>
    <hyperlink ref="Q33" location="'Curbside Frequency'!A1" display="Previous Page"/>
    <hyperlink ref="J33" location="'Refuse Overview'!A1" display="No Separate Yard Trimmings Collection "/>
    <hyperlink ref="J30" location="'Yard Trimming Overview SPT'!A1" display="Yes Separate Yard Trimmings Collection"/>
  </hyperlinks>
  <pageMargins left="0.7" right="0.7" top="0.75" bottom="0.75" header="0.3" footer="0.3"/>
  <pageSetup scale="74" orientation="landscape" r:id="rId1"/>
  <headerFooter>
    <oddFooter>&amp;CPage &amp;P of &amp;N</oddFooter>
  </headerFooter>
  <ignoredErrors>
    <ignoredError sqref="C10" numberStoredAsText="1"/>
  </ignoredErrors>
</worksheet>
</file>

<file path=xl/worksheets/sheet6.xml><?xml version="1.0" encoding="utf-8"?>
<worksheet xmlns="http://schemas.openxmlformats.org/spreadsheetml/2006/main" xmlns:r="http://schemas.openxmlformats.org/officeDocument/2006/relationships">
  <sheetPr>
    <tabColor theme="6"/>
    <pageSetUpPr fitToPage="1"/>
  </sheetPr>
  <dimension ref="A1:U46"/>
  <sheetViews>
    <sheetView zoomScaleNormal="100" workbookViewId="0">
      <selection activeCell="D14" sqref="D14:H16"/>
    </sheetView>
  </sheetViews>
  <sheetFormatPr defaultRowHeight="15"/>
  <cols>
    <col min="1" max="1" width="5.28515625" style="121" customWidth="1"/>
    <col min="2" max="2" width="9.140625" style="121" customWidth="1"/>
    <col min="3" max="3" width="5.140625" style="121" customWidth="1"/>
    <col min="4" max="6" width="9.140625" style="121" customWidth="1"/>
    <col min="7" max="7" width="9.140625" style="122"/>
    <col min="8" max="8" width="24.7109375" style="122" customWidth="1"/>
    <col min="9" max="9" width="5.140625" style="122" customWidth="1"/>
    <col min="10" max="10" width="51.28515625" style="122" customWidth="1"/>
    <col min="11" max="11" width="9.140625" style="122" customWidth="1"/>
    <col min="12" max="12" width="9.140625" style="122"/>
    <col min="13" max="13" width="5.140625" style="122" customWidth="1"/>
    <col min="14" max="14" width="5.28515625" style="122" customWidth="1"/>
    <col min="15" max="16384" width="9.140625" style="122"/>
  </cols>
  <sheetData>
    <row r="1" spans="1:14" ht="15.75" thickBot="1"/>
    <row r="2" spans="1:14">
      <c r="B2" s="137"/>
      <c r="C2" s="157"/>
      <c r="D2" s="157"/>
      <c r="E2" s="157"/>
      <c r="F2" s="157"/>
      <c r="G2" s="157"/>
      <c r="H2" s="157"/>
      <c r="I2" s="157"/>
      <c r="J2" s="157"/>
      <c r="K2" s="157"/>
      <c r="L2" s="157"/>
      <c r="M2" s="139"/>
    </row>
    <row r="3" spans="1:14" ht="18.75">
      <c r="A3" s="127"/>
      <c r="B3" s="128" t="s">
        <v>209</v>
      </c>
      <c r="C3" s="129"/>
      <c r="D3" s="129"/>
      <c r="E3" s="129"/>
      <c r="F3" s="129"/>
      <c r="G3" s="129"/>
      <c r="H3" s="129"/>
      <c r="I3" s="129"/>
      <c r="J3" s="129"/>
      <c r="K3" s="129"/>
      <c r="L3" s="129"/>
      <c r="M3" s="130"/>
    </row>
    <row r="4" spans="1:14" ht="18.75">
      <c r="A4" s="127"/>
      <c r="B4" s="131" t="s">
        <v>430</v>
      </c>
      <c r="C4" s="132"/>
      <c r="D4" s="132"/>
      <c r="E4" s="132"/>
      <c r="F4" s="132"/>
      <c r="G4" s="132"/>
      <c r="H4" s="132"/>
      <c r="I4" s="132"/>
      <c r="J4" s="132"/>
      <c r="K4" s="132"/>
      <c r="L4" s="132"/>
      <c r="M4" s="133"/>
    </row>
    <row r="5" spans="1:14" ht="15.75">
      <c r="B5" s="131" t="s">
        <v>206</v>
      </c>
      <c r="C5" s="132"/>
      <c r="D5" s="132"/>
      <c r="E5" s="132"/>
      <c r="F5" s="132"/>
      <c r="G5" s="132"/>
      <c r="H5" s="132"/>
      <c r="I5" s="132"/>
      <c r="J5" s="132"/>
      <c r="K5" s="132"/>
      <c r="L5" s="132"/>
      <c r="M5" s="133"/>
    </row>
    <row r="6" spans="1:14" ht="15.75" customHeight="1" thickBot="1">
      <c r="B6" s="134" t="s">
        <v>429</v>
      </c>
      <c r="C6" s="135"/>
      <c r="D6" s="135"/>
      <c r="E6" s="135"/>
      <c r="F6" s="135"/>
      <c r="G6" s="135"/>
      <c r="H6" s="135"/>
      <c r="I6" s="135"/>
      <c r="J6" s="135"/>
      <c r="K6" s="135"/>
      <c r="L6" s="135"/>
      <c r="M6" s="136"/>
    </row>
    <row r="7" spans="1:14" ht="15.75" thickBot="1"/>
    <row r="8" spans="1:14" ht="15.75" thickBot="1">
      <c r="B8" s="137"/>
      <c r="C8" s="157"/>
      <c r="D8" s="157"/>
      <c r="E8" s="157"/>
      <c r="F8" s="157"/>
      <c r="G8" s="157"/>
      <c r="H8" s="157"/>
      <c r="I8" s="157"/>
      <c r="J8" s="157"/>
      <c r="K8" s="157"/>
      <c r="L8" s="157"/>
      <c r="M8" s="139"/>
    </row>
    <row r="9" spans="1:14" ht="15.75" customHeight="1" thickBot="1">
      <c r="B9" s="140"/>
      <c r="C9" s="71" t="s">
        <v>0</v>
      </c>
      <c r="D9" s="169" t="s">
        <v>339</v>
      </c>
      <c r="E9" s="169"/>
      <c r="F9" s="169"/>
      <c r="G9" s="169"/>
      <c r="H9" s="169"/>
      <c r="I9" s="13"/>
      <c r="J9" s="224"/>
      <c r="K9" s="41" t="s">
        <v>26</v>
      </c>
      <c r="L9" s="41"/>
      <c r="M9" s="22"/>
      <c r="N9" s="220"/>
    </row>
    <row r="10" spans="1:14">
      <c r="B10" s="140"/>
      <c r="C10" s="71"/>
      <c r="D10" s="169"/>
      <c r="E10" s="169"/>
      <c r="F10" s="169"/>
      <c r="G10" s="169"/>
      <c r="H10" s="169"/>
      <c r="I10" s="13"/>
      <c r="J10" s="13"/>
      <c r="K10" s="13"/>
      <c r="L10" s="13"/>
      <c r="M10" s="22"/>
      <c r="N10" s="220"/>
    </row>
    <row r="11" spans="1:14">
      <c r="B11" s="140"/>
      <c r="C11" s="71"/>
      <c r="D11" s="169"/>
      <c r="E11" s="169"/>
      <c r="F11" s="169"/>
      <c r="G11" s="169"/>
      <c r="H11" s="169"/>
      <c r="I11" s="13"/>
      <c r="J11" s="13"/>
      <c r="K11" s="13"/>
      <c r="L11" s="13"/>
      <c r="M11" s="22"/>
      <c r="N11" s="220"/>
    </row>
    <row r="12" spans="1:14">
      <c r="B12" s="140"/>
      <c r="C12" s="71"/>
      <c r="D12" s="169"/>
      <c r="E12" s="169"/>
      <c r="F12" s="169"/>
      <c r="G12" s="169"/>
      <c r="H12" s="169"/>
      <c r="I12" s="13"/>
      <c r="J12" s="13"/>
      <c r="K12" s="13"/>
      <c r="L12" s="13"/>
      <c r="M12" s="22"/>
      <c r="N12" s="220"/>
    </row>
    <row r="13" spans="1:14" ht="6" customHeight="1" thickBot="1">
      <c r="B13" s="140"/>
      <c r="C13" s="13"/>
      <c r="D13" s="200"/>
      <c r="E13" s="200"/>
      <c r="F13" s="200"/>
      <c r="G13" s="200"/>
      <c r="H13" s="200"/>
      <c r="I13" s="13"/>
      <c r="J13" s="13"/>
      <c r="K13" s="13"/>
      <c r="L13" s="13"/>
      <c r="M13" s="22"/>
      <c r="N13" s="220"/>
    </row>
    <row r="14" spans="1:14" ht="15" customHeight="1" thickBot="1">
      <c r="B14" s="140"/>
      <c r="C14" s="71" t="s">
        <v>1</v>
      </c>
      <c r="D14" s="169" t="s">
        <v>213</v>
      </c>
      <c r="E14" s="169"/>
      <c r="F14" s="169"/>
      <c r="G14" s="169"/>
      <c r="H14" s="169"/>
      <c r="I14" s="19"/>
      <c r="J14" s="1" t="e">
        <f>'Community Overiew'!O12/'Community Overiew'!O10</f>
        <v>#DIV/0!</v>
      </c>
      <c r="K14" s="13"/>
      <c r="L14" s="13"/>
      <c r="M14" s="22"/>
      <c r="N14" s="220"/>
    </row>
    <row r="15" spans="1:14">
      <c r="B15" s="140"/>
      <c r="C15" s="71"/>
      <c r="D15" s="169"/>
      <c r="E15" s="169"/>
      <c r="F15" s="169"/>
      <c r="G15" s="169"/>
      <c r="H15" s="169"/>
      <c r="I15" s="19"/>
      <c r="J15" s="13"/>
      <c r="K15" s="13"/>
      <c r="L15" s="13"/>
      <c r="M15" s="22"/>
      <c r="N15" s="220"/>
    </row>
    <row r="16" spans="1:14">
      <c r="B16" s="140"/>
      <c r="C16" s="71"/>
      <c r="D16" s="169"/>
      <c r="E16" s="169"/>
      <c r="F16" s="169"/>
      <c r="G16" s="169"/>
      <c r="H16" s="169"/>
      <c r="I16" s="19"/>
      <c r="J16" s="13"/>
      <c r="K16" s="13"/>
      <c r="L16" s="13"/>
      <c r="M16" s="22"/>
      <c r="N16" s="220"/>
    </row>
    <row r="17" spans="2:14" ht="6" customHeight="1" thickBot="1">
      <c r="B17" s="140"/>
      <c r="C17" s="13"/>
      <c r="D17" s="200"/>
      <c r="E17" s="200"/>
      <c r="F17" s="200"/>
      <c r="G17" s="200"/>
      <c r="H17" s="200"/>
      <c r="I17" s="13"/>
      <c r="J17" s="13"/>
      <c r="K17" s="13"/>
      <c r="L17" s="13"/>
      <c r="M17" s="22"/>
      <c r="N17" s="220"/>
    </row>
    <row r="18" spans="2:14" ht="15.75" customHeight="1" thickBot="1">
      <c r="B18" s="140"/>
      <c r="C18" s="71" t="s">
        <v>2</v>
      </c>
      <c r="D18" s="144" t="s">
        <v>334</v>
      </c>
      <c r="E18" s="144"/>
      <c r="F18" s="144"/>
      <c r="G18" s="144"/>
      <c r="H18" s="144"/>
      <c r="I18" s="19"/>
      <c r="J18" s="2" t="e">
        <f>J14*J9</f>
        <v>#DIV/0!</v>
      </c>
      <c r="K18" s="41" t="s">
        <v>26</v>
      </c>
      <c r="L18" s="41"/>
      <c r="M18" s="22"/>
      <c r="N18" s="220"/>
    </row>
    <row r="19" spans="2:14">
      <c r="B19" s="140"/>
      <c r="C19" s="71"/>
      <c r="D19" s="144"/>
      <c r="E19" s="144"/>
      <c r="F19" s="144"/>
      <c r="G19" s="144"/>
      <c r="H19" s="144"/>
      <c r="I19" s="19"/>
      <c r="J19" s="13"/>
      <c r="K19" s="13"/>
      <c r="L19" s="13"/>
      <c r="M19" s="22"/>
      <c r="N19" s="220"/>
    </row>
    <row r="20" spans="2:14" hidden="1">
      <c r="B20" s="140"/>
      <c r="C20" s="13"/>
      <c r="D20" s="144"/>
      <c r="E20" s="144"/>
      <c r="F20" s="144"/>
      <c r="G20" s="144"/>
      <c r="H20" s="144"/>
      <c r="I20" s="13"/>
      <c r="J20" s="13"/>
      <c r="K20" s="13"/>
      <c r="L20" s="13"/>
      <c r="M20" s="22"/>
      <c r="N20" s="220"/>
    </row>
    <row r="21" spans="2:14">
      <c r="B21" s="140"/>
      <c r="C21" s="13"/>
      <c r="D21" s="144"/>
      <c r="E21" s="144"/>
      <c r="F21" s="144"/>
      <c r="G21" s="144"/>
      <c r="H21" s="144"/>
      <c r="I21" s="13"/>
      <c r="J21" s="13"/>
      <c r="K21" s="13"/>
      <c r="L21" s="13"/>
      <c r="M21" s="22"/>
      <c r="N21" s="220"/>
    </row>
    <row r="22" spans="2:14" hidden="1">
      <c r="B22" s="140"/>
      <c r="C22" s="13"/>
      <c r="D22" s="144"/>
      <c r="E22" s="144"/>
      <c r="F22" s="144"/>
      <c r="G22" s="144"/>
      <c r="H22" s="144"/>
      <c r="I22" s="13"/>
      <c r="J22" s="13"/>
      <c r="K22" s="13"/>
      <c r="L22" s="13"/>
      <c r="M22" s="22"/>
      <c r="N22" s="220"/>
    </row>
    <row r="23" spans="2:14" ht="6" customHeight="1" thickBot="1">
      <c r="B23" s="140"/>
      <c r="C23" s="13"/>
      <c r="D23" s="200"/>
      <c r="E23" s="200"/>
      <c r="F23" s="200"/>
      <c r="G23" s="200"/>
      <c r="H23" s="200"/>
      <c r="I23" s="13"/>
      <c r="J23" s="13"/>
      <c r="K23" s="13"/>
      <c r="L23" s="13"/>
      <c r="M23" s="22"/>
      <c r="N23" s="220"/>
    </row>
    <row r="24" spans="2:14" ht="15" customHeight="1" thickBot="1">
      <c r="B24" s="140"/>
      <c r="C24" s="71">
        <v>4</v>
      </c>
      <c r="D24" s="169" t="s">
        <v>295</v>
      </c>
      <c r="E24" s="169"/>
      <c r="F24" s="169"/>
      <c r="G24" s="169"/>
      <c r="H24" s="169"/>
      <c r="I24" s="13"/>
      <c r="J24" s="224"/>
      <c r="K24" s="41" t="s">
        <v>26</v>
      </c>
      <c r="L24" s="41"/>
      <c r="M24" s="22"/>
      <c r="N24" s="220"/>
    </row>
    <row r="25" spans="2:14">
      <c r="B25" s="140"/>
      <c r="C25" s="13"/>
      <c r="D25" s="169"/>
      <c r="E25" s="169"/>
      <c r="F25" s="169"/>
      <c r="G25" s="169"/>
      <c r="H25" s="169"/>
      <c r="I25" s="13"/>
      <c r="J25" s="13"/>
      <c r="K25" s="13"/>
      <c r="L25" s="13"/>
      <c r="M25" s="22"/>
      <c r="N25" s="220"/>
    </row>
    <row r="26" spans="2:14">
      <c r="B26" s="140"/>
      <c r="C26" s="13"/>
      <c r="D26" s="169"/>
      <c r="E26" s="169"/>
      <c r="F26" s="169"/>
      <c r="G26" s="169"/>
      <c r="H26" s="169"/>
      <c r="I26" s="13"/>
      <c r="J26" s="13"/>
      <c r="K26" s="13"/>
      <c r="L26" s="13"/>
      <c r="M26" s="22"/>
      <c r="N26" s="220"/>
    </row>
    <row r="27" spans="2:14">
      <c r="B27" s="140"/>
      <c r="C27" s="13"/>
      <c r="D27" s="169"/>
      <c r="E27" s="169"/>
      <c r="F27" s="169"/>
      <c r="G27" s="169"/>
      <c r="H27" s="169"/>
      <c r="I27" s="13"/>
      <c r="J27" s="13"/>
      <c r="K27" s="13"/>
      <c r="L27" s="13"/>
      <c r="M27" s="22"/>
      <c r="N27" s="220"/>
    </row>
    <row r="28" spans="2:14">
      <c r="B28" s="140"/>
      <c r="C28" s="13"/>
      <c r="D28" s="169"/>
      <c r="E28" s="169"/>
      <c r="F28" s="169"/>
      <c r="G28" s="169"/>
      <c r="H28" s="169"/>
      <c r="I28" s="13"/>
      <c r="J28" s="13"/>
      <c r="K28" s="13"/>
      <c r="L28" s="13"/>
      <c r="M28" s="22"/>
      <c r="N28" s="220"/>
    </row>
    <row r="29" spans="2:14" ht="6" customHeight="1" thickBot="1">
      <c r="B29" s="140"/>
      <c r="C29" s="13"/>
      <c r="D29" s="200"/>
      <c r="E29" s="200"/>
      <c r="F29" s="200"/>
      <c r="G29" s="200"/>
      <c r="H29" s="200"/>
      <c r="I29" s="13"/>
      <c r="J29" s="13"/>
      <c r="K29" s="13"/>
      <c r="L29" s="13"/>
      <c r="M29" s="22"/>
      <c r="N29" s="220"/>
    </row>
    <row r="30" spans="2:14" ht="15.75" customHeight="1" thickBot="1">
      <c r="B30" s="140"/>
      <c r="C30" s="71" t="s">
        <v>69</v>
      </c>
      <c r="D30" s="144" t="s">
        <v>495</v>
      </c>
      <c r="E30" s="144"/>
      <c r="F30" s="144"/>
      <c r="G30" s="144"/>
      <c r="H30" s="144"/>
      <c r="I30" s="19"/>
      <c r="J30" s="219"/>
      <c r="K30" s="7"/>
      <c r="L30" s="13"/>
      <c r="M30" s="22"/>
      <c r="N30" s="220"/>
    </row>
    <row r="31" spans="2:14">
      <c r="B31" s="140"/>
      <c r="C31" s="13"/>
      <c r="D31" s="144"/>
      <c r="E31" s="144"/>
      <c r="F31" s="144"/>
      <c r="G31" s="144"/>
      <c r="H31" s="144"/>
      <c r="I31" s="19"/>
      <c r="J31" s="13"/>
      <c r="K31" s="13"/>
      <c r="L31" s="13"/>
      <c r="M31" s="22"/>
      <c r="N31" s="220"/>
    </row>
    <row r="32" spans="2:14">
      <c r="B32" s="140"/>
      <c r="C32" s="71"/>
      <c r="D32" s="144"/>
      <c r="E32" s="144"/>
      <c r="F32" s="144"/>
      <c r="G32" s="144"/>
      <c r="H32" s="144"/>
      <c r="I32" s="19"/>
      <c r="J32" s="13"/>
      <c r="K32" s="13"/>
      <c r="L32" s="13"/>
      <c r="M32" s="22"/>
      <c r="N32" s="220"/>
    </row>
    <row r="33" spans="2:21">
      <c r="B33" s="140"/>
      <c r="C33" s="71"/>
      <c r="D33" s="144"/>
      <c r="E33" s="144"/>
      <c r="F33" s="144"/>
      <c r="G33" s="144"/>
      <c r="H33" s="144"/>
      <c r="I33" s="19"/>
      <c r="J33" s="13"/>
      <c r="K33" s="13"/>
      <c r="L33" s="13"/>
      <c r="M33" s="22"/>
      <c r="N33" s="220"/>
    </row>
    <row r="34" spans="2:21" ht="15.75" hidden="1" customHeight="1">
      <c r="B34" s="140"/>
      <c r="C34" s="71"/>
      <c r="D34" s="144"/>
      <c r="E34" s="144"/>
      <c r="F34" s="144"/>
      <c r="G34" s="144"/>
      <c r="H34" s="144"/>
      <c r="I34" s="19"/>
      <c r="J34" s="13"/>
      <c r="K34" s="13"/>
      <c r="L34" s="13"/>
      <c r="M34" s="22"/>
      <c r="N34" s="220"/>
    </row>
    <row r="35" spans="2:21" ht="15.75" hidden="1" customHeight="1">
      <c r="B35" s="140"/>
      <c r="C35" s="170"/>
      <c r="D35" s="221"/>
      <c r="E35" s="221"/>
      <c r="F35" s="221"/>
      <c r="G35" s="221"/>
      <c r="H35" s="221"/>
      <c r="I35" s="221"/>
      <c r="J35" s="221"/>
      <c r="K35" s="221"/>
      <c r="L35" s="221"/>
      <c r="M35" s="141"/>
    </row>
    <row r="36" spans="2:21" ht="15.75" customHeight="1">
      <c r="B36" s="140"/>
      <c r="C36" s="170"/>
      <c r="D36" s="171"/>
      <c r="E36" s="171"/>
      <c r="F36" s="171"/>
      <c r="G36" s="171"/>
      <c r="H36" s="171"/>
      <c r="I36" s="171"/>
      <c r="J36" s="171"/>
      <c r="K36" s="171"/>
      <c r="L36" s="171"/>
      <c r="M36" s="141"/>
    </row>
    <row r="37" spans="2:21" ht="15.75" customHeight="1">
      <c r="B37" s="140"/>
      <c r="C37" s="170"/>
      <c r="D37" s="151"/>
      <c r="E37" s="151"/>
      <c r="F37" s="151"/>
      <c r="G37" s="151"/>
      <c r="H37" s="42"/>
      <c r="I37" s="150" t="s">
        <v>22</v>
      </c>
      <c r="J37" s="13"/>
      <c r="K37" s="151"/>
      <c r="L37" s="151"/>
      <c r="M37" s="141"/>
    </row>
    <row r="38" spans="2:21">
      <c r="B38" s="140"/>
      <c r="C38" s="170"/>
      <c r="D38" s="151"/>
      <c r="E38" s="151"/>
      <c r="F38" s="151"/>
      <c r="G38" s="151"/>
      <c r="H38" s="222"/>
      <c r="I38" s="223" t="s">
        <v>15</v>
      </c>
      <c r="J38" s="151"/>
      <c r="K38" s="151"/>
      <c r="L38" s="218" t="s">
        <v>14</v>
      </c>
      <c r="M38" s="141"/>
    </row>
    <row r="39" spans="2:21" ht="15.75" thickBot="1">
      <c r="B39" s="154"/>
      <c r="C39" s="155"/>
      <c r="D39" s="155"/>
      <c r="E39" s="155"/>
      <c r="F39" s="155"/>
      <c r="G39" s="155"/>
      <c r="H39" s="155"/>
      <c r="I39" s="155"/>
      <c r="J39" s="155"/>
      <c r="K39" s="155"/>
      <c r="L39" s="155"/>
      <c r="M39" s="156"/>
    </row>
    <row r="44" spans="2:21" hidden="1">
      <c r="B44" s="121" t="s">
        <v>340</v>
      </c>
    </row>
    <row r="45" spans="2:21" s="121" customFormat="1" hidden="1">
      <c r="B45" s="121" t="s">
        <v>64</v>
      </c>
      <c r="G45" s="122"/>
      <c r="H45" s="122"/>
      <c r="I45" s="122"/>
      <c r="J45" s="122"/>
      <c r="K45" s="122"/>
      <c r="L45" s="122"/>
      <c r="M45" s="122"/>
      <c r="N45" s="122"/>
      <c r="O45" s="122"/>
      <c r="P45" s="122"/>
      <c r="Q45" s="122"/>
      <c r="R45" s="122"/>
      <c r="S45" s="122"/>
      <c r="T45" s="122"/>
      <c r="U45" s="122"/>
    </row>
    <row r="46" spans="2:21" s="121" customFormat="1">
      <c r="G46" s="122"/>
      <c r="H46" s="122"/>
      <c r="I46" s="122"/>
      <c r="J46" s="122"/>
      <c r="K46" s="122"/>
      <c r="L46" s="122"/>
      <c r="M46" s="122"/>
      <c r="N46" s="122"/>
      <c r="O46" s="122"/>
      <c r="P46" s="122"/>
      <c r="Q46" s="122"/>
      <c r="R46" s="122"/>
      <c r="S46" s="122"/>
      <c r="T46" s="122"/>
      <c r="U46" s="122"/>
    </row>
  </sheetData>
  <sheetProtection password="C4A2" sheet="1" objects="1" scenarios="1"/>
  <mergeCells count="11">
    <mergeCell ref="D35:H35"/>
    <mergeCell ref="I35:L35"/>
    <mergeCell ref="D30:H34"/>
    <mergeCell ref="D18:H22"/>
    <mergeCell ref="D24:H28"/>
    <mergeCell ref="B3:M3"/>
    <mergeCell ref="B4:M4"/>
    <mergeCell ref="B5:M5"/>
    <mergeCell ref="D14:H16"/>
    <mergeCell ref="D9:H12"/>
    <mergeCell ref="B6:M6"/>
  </mergeCells>
  <dataValidations count="1">
    <dataValidation type="list" allowBlank="1" showInputMessage="1" showErrorMessage="1" sqref="J30:K30">
      <formula1>$B$43:$B$45</formula1>
    </dataValidation>
  </dataValidations>
  <hyperlinks>
    <hyperlink ref="L38" location="'Yard Trimming Overview'!A1" display="Previous Page"/>
    <hyperlink ref="I38" location="'Refuse Overview'!A1" display="Next Page"/>
  </hyperlinks>
  <pageMargins left="0.7" right="0.7" top="0.75" bottom="0.75" header="0.3" footer="0.3"/>
  <pageSetup scale="74" orientation="landscape" r:id="rId1"/>
  <headerFooter>
    <oddFooter>&amp;CPage &amp;P of &amp;N</oddFooter>
  </headerFooter>
  <ignoredErrors>
    <ignoredError sqref="C13 C9:C10" numberStoredAsText="1"/>
  </ignoredErrors>
</worksheet>
</file>

<file path=xl/worksheets/sheet7.xml><?xml version="1.0" encoding="utf-8"?>
<worksheet xmlns="http://schemas.openxmlformats.org/spreadsheetml/2006/main" xmlns:r="http://schemas.openxmlformats.org/officeDocument/2006/relationships">
  <sheetPr>
    <tabColor theme="6"/>
    <pageSetUpPr fitToPage="1"/>
  </sheetPr>
  <dimension ref="A1:U58"/>
  <sheetViews>
    <sheetView topLeftCell="A8" zoomScaleNormal="100" workbookViewId="0">
      <selection activeCell="L37" sqref="L37"/>
    </sheetView>
  </sheetViews>
  <sheetFormatPr defaultRowHeight="15"/>
  <cols>
    <col min="1" max="1" width="5.28515625" style="121" customWidth="1"/>
    <col min="2" max="8" width="9.140625" style="121" customWidth="1"/>
    <col min="9" max="9" width="9.140625" style="121"/>
    <col min="10" max="11" width="9.140625" style="122"/>
    <col min="12" max="12" width="9.140625" style="122" customWidth="1"/>
    <col min="13" max="13" width="5.140625" style="122" customWidth="1"/>
    <col min="14" max="14" width="9.140625" style="122" customWidth="1"/>
    <col min="15" max="15" width="13.140625" style="122" customWidth="1"/>
    <col min="16" max="16" width="9.140625" style="196" customWidth="1"/>
    <col min="17" max="17" width="10.28515625" style="122" customWidth="1"/>
    <col min="18" max="18" width="9.140625" style="122" customWidth="1"/>
    <col min="19" max="19" width="5.28515625" style="122" customWidth="1"/>
    <col min="20" max="20" width="9.140625" style="122"/>
    <col min="21" max="21" width="9.140625" style="225"/>
    <col min="22" max="16384" width="9.140625" style="122"/>
  </cols>
  <sheetData>
    <row r="1" spans="1:18" ht="15.75" thickBot="1"/>
    <row r="2" spans="1:18">
      <c r="B2" s="137"/>
      <c r="C2" s="157"/>
      <c r="D2" s="157"/>
      <c r="E2" s="157"/>
      <c r="F2" s="157"/>
      <c r="G2" s="157"/>
      <c r="H2" s="157"/>
      <c r="I2" s="157"/>
      <c r="J2" s="157"/>
      <c r="K2" s="157"/>
      <c r="L2" s="157"/>
      <c r="M2" s="157"/>
      <c r="N2" s="157"/>
      <c r="O2" s="157"/>
      <c r="P2" s="197"/>
      <c r="Q2" s="157"/>
      <c r="R2" s="139"/>
    </row>
    <row r="3" spans="1:18" ht="18.75">
      <c r="A3" s="127"/>
      <c r="B3" s="128" t="s">
        <v>432</v>
      </c>
      <c r="C3" s="129"/>
      <c r="D3" s="129"/>
      <c r="E3" s="129"/>
      <c r="F3" s="129"/>
      <c r="G3" s="129"/>
      <c r="H3" s="129"/>
      <c r="I3" s="129"/>
      <c r="J3" s="129"/>
      <c r="K3" s="129"/>
      <c r="L3" s="129"/>
      <c r="M3" s="129"/>
      <c r="N3" s="129"/>
      <c r="O3" s="129"/>
      <c r="P3" s="129"/>
      <c r="Q3" s="129"/>
      <c r="R3" s="130"/>
    </row>
    <row r="4" spans="1:18" ht="18.75">
      <c r="A4" s="127"/>
      <c r="B4" s="131" t="s">
        <v>431</v>
      </c>
      <c r="C4" s="132"/>
      <c r="D4" s="132"/>
      <c r="E4" s="132"/>
      <c r="F4" s="132"/>
      <c r="G4" s="132"/>
      <c r="H4" s="132"/>
      <c r="I4" s="132"/>
      <c r="J4" s="132"/>
      <c r="K4" s="132"/>
      <c r="L4" s="132"/>
      <c r="M4" s="132"/>
      <c r="N4" s="132"/>
      <c r="O4" s="132"/>
      <c r="P4" s="132"/>
      <c r="Q4" s="132"/>
      <c r="R4" s="133"/>
    </row>
    <row r="5" spans="1:18" ht="15.75">
      <c r="B5" s="131" t="s">
        <v>206</v>
      </c>
      <c r="C5" s="132"/>
      <c r="D5" s="132"/>
      <c r="E5" s="132"/>
      <c r="F5" s="132"/>
      <c r="G5" s="132"/>
      <c r="H5" s="132"/>
      <c r="I5" s="132"/>
      <c r="J5" s="132"/>
      <c r="K5" s="132"/>
      <c r="L5" s="132"/>
      <c r="M5" s="132"/>
      <c r="N5" s="132"/>
      <c r="O5" s="132"/>
      <c r="P5" s="132"/>
      <c r="Q5" s="132"/>
      <c r="R5" s="133"/>
    </row>
    <row r="6" spans="1:18" ht="15.75" customHeight="1" thickBot="1">
      <c r="B6" s="134" t="s">
        <v>429</v>
      </c>
      <c r="C6" s="135"/>
      <c r="D6" s="135"/>
      <c r="E6" s="135"/>
      <c r="F6" s="135"/>
      <c r="G6" s="135"/>
      <c r="H6" s="135"/>
      <c r="I6" s="135"/>
      <c r="J6" s="135"/>
      <c r="K6" s="135"/>
      <c r="L6" s="135"/>
      <c r="M6" s="135"/>
      <c r="N6" s="135"/>
      <c r="O6" s="135"/>
      <c r="P6" s="135"/>
      <c r="Q6" s="135"/>
      <c r="R6" s="136"/>
    </row>
    <row r="7" spans="1:18" ht="15.75" thickBot="1"/>
    <row r="8" spans="1:18" ht="15.75" thickBot="1">
      <c r="B8" s="137"/>
      <c r="C8" s="157"/>
      <c r="D8" s="157"/>
      <c r="E8" s="157"/>
      <c r="F8" s="157"/>
      <c r="G8" s="157"/>
      <c r="H8" s="157"/>
      <c r="I8" s="157"/>
      <c r="J8" s="157"/>
      <c r="K8" s="157"/>
      <c r="L8" s="157"/>
      <c r="M8" s="157"/>
      <c r="N8" s="157"/>
      <c r="O8" s="157"/>
      <c r="P8" s="197"/>
      <c r="Q8" s="157"/>
      <c r="R8" s="139"/>
    </row>
    <row r="9" spans="1:18" ht="15.75" customHeight="1" thickBot="1">
      <c r="B9" s="140"/>
      <c r="C9" s="71" t="s">
        <v>0</v>
      </c>
      <c r="D9" s="144" t="s">
        <v>341</v>
      </c>
      <c r="E9" s="144"/>
      <c r="F9" s="144"/>
      <c r="G9" s="144"/>
      <c r="H9" s="144"/>
      <c r="I9" s="144"/>
      <c r="J9" s="144"/>
      <c r="K9" s="144"/>
      <c r="L9" s="144"/>
      <c r="M9" s="144"/>
      <c r="N9" s="13"/>
      <c r="O9" s="244"/>
      <c r="P9" s="41" t="s">
        <v>26</v>
      </c>
      <c r="Q9" s="13"/>
      <c r="R9" s="141"/>
    </row>
    <row r="10" spans="1:18">
      <c r="B10" s="140"/>
      <c r="C10" s="71"/>
      <c r="D10" s="144"/>
      <c r="E10" s="144"/>
      <c r="F10" s="144"/>
      <c r="G10" s="144"/>
      <c r="H10" s="144"/>
      <c r="I10" s="144"/>
      <c r="J10" s="144"/>
      <c r="K10" s="144"/>
      <c r="L10" s="144"/>
      <c r="M10" s="144"/>
      <c r="N10" s="13"/>
      <c r="O10" s="13"/>
      <c r="P10" s="13"/>
      <c r="Q10" s="13"/>
      <c r="R10" s="141"/>
    </row>
    <row r="11" spans="1:18">
      <c r="B11" s="140"/>
      <c r="C11" s="71"/>
      <c r="D11" s="144"/>
      <c r="E11" s="144"/>
      <c r="F11" s="144"/>
      <c r="G11" s="144"/>
      <c r="H11" s="144"/>
      <c r="I11" s="144"/>
      <c r="J11" s="144"/>
      <c r="K11" s="144"/>
      <c r="L11" s="144"/>
      <c r="M11" s="144"/>
      <c r="N11" s="13"/>
      <c r="O11" s="13"/>
      <c r="P11" s="13"/>
      <c r="Q11" s="13"/>
      <c r="R11" s="141"/>
    </row>
    <row r="12" spans="1:18" ht="6" customHeight="1" thickBot="1">
      <c r="B12" s="140"/>
      <c r="C12" s="71"/>
      <c r="D12" s="27"/>
      <c r="E12" s="27"/>
      <c r="F12" s="27"/>
      <c r="G12" s="27"/>
      <c r="H12" s="27"/>
      <c r="I12" s="27"/>
      <c r="J12" s="27"/>
      <c r="K12" s="27"/>
      <c r="L12" s="27"/>
      <c r="M12" s="13"/>
      <c r="N12" s="13"/>
      <c r="O12" s="13"/>
      <c r="P12" s="13"/>
      <c r="Q12" s="13"/>
      <c r="R12" s="141"/>
    </row>
    <row r="13" spans="1:18" ht="15" customHeight="1" thickBot="1">
      <c r="B13" s="140"/>
      <c r="C13" s="71" t="s">
        <v>1</v>
      </c>
      <c r="D13" s="115" t="s">
        <v>213</v>
      </c>
      <c r="E13" s="115"/>
      <c r="F13" s="115"/>
      <c r="G13" s="115"/>
      <c r="H13" s="115"/>
      <c r="I13" s="115"/>
      <c r="J13" s="115"/>
      <c r="K13" s="115"/>
      <c r="L13" s="115"/>
      <c r="M13" s="115"/>
      <c r="N13" s="13"/>
      <c r="O13" s="1" t="e">
        <f>'Community Overiew'!O12/'Community Overiew'!O10</f>
        <v>#DIV/0!</v>
      </c>
      <c r="P13" s="13"/>
      <c r="Q13" s="13"/>
      <c r="R13" s="141"/>
    </row>
    <row r="14" spans="1:18">
      <c r="B14" s="140"/>
      <c r="C14" s="71"/>
      <c r="D14" s="115"/>
      <c r="E14" s="115"/>
      <c r="F14" s="115"/>
      <c r="G14" s="115"/>
      <c r="H14" s="115"/>
      <c r="I14" s="115"/>
      <c r="J14" s="115"/>
      <c r="K14" s="115"/>
      <c r="L14" s="115"/>
      <c r="M14" s="115"/>
      <c r="N14" s="13"/>
      <c r="O14" s="13"/>
      <c r="P14" s="13"/>
      <c r="Q14" s="13"/>
      <c r="R14" s="141"/>
    </row>
    <row r="15" spans="1:18" ht="6" customHeight="1" thickBot="1">
      <c r="B15" s="140"/>
      <c r="C15" s="71"/>
      <c r="D15" s="27"/>
      <c r="E15" s="27"/>
      <c r="F15" s="27"/>
      <c r="G15" s="27"/>
      <c r="H15" s="27"/>
      <c r="I15" s="27"/>
      <c r="J15" s="27"/>
      <c r="K15" s="27"/>
      <c r="L15" s="27"/>
      <c r="M15" s="13"/>
      <c r="N15" s="13"/>
      <c r="O15" s="13"/>
      <c r="P15" s="13"/>
      <c r="Q15" s="13"/>
      <c r="R15" s="141"/>
    </row>
    <row r="16" spans="1:18" ht="15" customHeight="1" thickBot="1">
      <c r="B16" s="140"/>
      <c r="C16" s="71" t="s">
        <v>2</v>
      </c>
      <c r="D16" s="142" t="s">
        <v>342</v>
      </c>
      <c r="E16" s="143"/>
      <c r="F16" s="143"/>
      <c r="G16" s="143"/>
      <c r="H16" s="143"/>
      <c r="I16" s="143"/>
      <c r="J16" s="143"/>
      <c r="K16" s="143"/>
      <c r="L16" s="143"/>
      <c r="M16" s="143"/>
      <c r="N16" s="13"/>
      <c r="O16" s="2" t="e">
        <f>O13*O9</f>
        <v>#DIV/0!</v>
      </c>
      <c r="P16" s="41" t="s">
        <v>26</v>
      </c>
      <c r="Q16" s="13"/>
      <c r="R16" s="141"/>
    </row>
    <row r="17" spans="2:18">
      <c r="B17" s="140"/>
      <c r="C17" s="71"/>
      <c r="D17" s="143"/>
      <c r="E17" s="143"/>
      <c r="F17" s="143"/>
      <c r="G17" s="143"/>
      <c r="H17" s="143"/>
      <c r="I17" s="143"/>
      <c r="J17" s="143"/>
      <c r="K17" s="143"/>
      <c r="L17" s="143"/>
      <c r="M17" s="143"/>
      <c r="N17" s="13"/>
      <c r="O17" s="13"/>
      <c r="P17" s="41"/>
      <c r="Q17" s="13"/>
      <c r="R17" s="141"/>
    </row>
    <row r="18" spans="2:18" ht="1.5" customHeight="1">
      <c r="B18" s="140"/>
      <c r="C18" s="71"/>
      <c r="D18" s="143"/>
      <c r="E18" s="143"/>
      <c r="F18" s="143"/>
      <c r="G18" s="143"/>
      <c r="H18" s="143"/>
      <c r="I18" s="143"/>
      <c r="J18" s="143"/>
      <c r="K18" s="143"/>
      <c r="L18" s="143"/>
      <c r="M18" s="143"/>
      <c r="N18" s="13"/>
      <c r="O18" s="13"/>
      <c r="P18" s="13"/>
      <c r="Q18" s="13"/>
      <c r="R18" s="141"/>
    </row>
    <row r="19" spans="2:18" ht="6" customHeight="1" thickBot="1">
      <c r="B19" s="140"/>
      <c r="C19" s="71"/>
      <c r="D19" s="27"/>
      <c r="E19" s="27"/>
      <c r="F19" s="27"/>
      <c r="G19" s="27"/>
      <c r="H19" s="27"/>
      <c r="I19" s="27"/>
      <c r="J19" s="27"/>
      <c r="K19" s="27"/>
      <c r="L19" s="27"/>
      <c r="M19" s="13"/>
      <c r="N19" s="13"/>
      <c r="O19" s="13"/>
      <c r="P19" s="13"/>
      <c r="Q19" s="13"/>
      <c r="R19" s="141"/>
    </row>
    <row r="20" spans="2:18" ht="15.75" thickBot="1">
      <c r="B20" s="140"/>
      <c r="C20" s="226" t="s">
        <v>28</v>
      </c>
      <c r="D20" s="142" t="s">
        <v>305</v>
      </c>
      <c r="E20" s="142"/>
      <c r="F20" s="142"/>
      <c r="G20" s="142"/>
      <c r="H20" s="142"/>
      <c r="I20" s="142"/>
      <c r="J20" s="142"/>
      <c r="K20" s="142"/>
      <c r="L20" s="142"/>
      <c r="M20" s="142"/>
      <c r="N20" s="13"/>
      <c r="O20" s="244"/>
      <c r="P20" s="41" t="s">
        <v>26</v>
      </c>
      <c r="Q20" s="13"/>
      <c r="R20" s="141"/>
    </row>
    <row r="21" spans="2:18">
      <c r="B21" s="140"/>
      <c r="C21" s="71"/>
      <c r="D21" s="142"/>
      <c r="E21" s="142"/>
      <c r="F21" s="142"/>
      <c r="G21" s="142"/>
      <c r="H21" s="142"/>
      <c r="I21" s="142"/>
      <c r="J21" s="142"/>
      <c r="K21" s="142"/>
      <c r="L21" s="142"/>
      <c r="M21" s="142"/>
      <c r="N21" s="13"/>
      <c r="O21" s="108" t="s">
        <v>378</v>
      </c>
      <c r="P21" s="13"/>
      <c r="Q21" s="13"/>
      <c r="R21" s="141"/>
    </row>
    <row r="22" spans="2:18">
      <c r="B22" s="140"/>
      <c r="C22" s="71"/>
      <c r="D22" s="142"/>
      <c r="E22" s="142"/>
      <c r="F22" s="142"/>
      <c r="G22" s="142"/>
      <c r="H22" s="142"/>
      <c r="I22" s="142"/>
      <c r="J22" s="142"/>
      <c r="K22" s="142"/>
      <c r="L22" s="142"/>
      <c r="M22" s="142"/>
      <c r="N22" s="13"/>
      <c r="O22" s="8" t="s">
        <v>378</v>
      </c>
      <c r="P22" s="41"/>
      <c r="Q22" s="13"/>
      <c r="R22" s="141"/>
    </row>
    <row r="23" spans="2:18">
      <c r="B23" s="140"/>
      <c r="C23" s="71"/>
      <c r="D23" s="142"/>
      <c r="E23" s="142"/>
      <c r="F23" s="142"/>
      <c r="G23" s="142"/>
      <c r="H23" s="142"/>
      <c r="I23" s="142"/>
      <c r="J23" s="142"/>
      <c r="K23" s="142"/>
      <c r="L23" s="142"/>
      <c r="M23" s="142"/>
      <c r="N23" s="13"/>
      <c r="O23" s="8"/>
      <c r="P23" s="41"/>
      <c r="Q23" s="13"/>
      <c r="R23" s="141"/>
    </row>
    <row r="24" spans="2:18" ht="6" customHeight="1" thickBot="1">
      <c r="B24" s="140"/>
      <c r="C24" s="71"/>
      <c r="D24" s="27"/>
      <c r="E24" s="27"/>
      <c r="F24" s="27"/>
      <c r="G24" s="27"/>
      <c r="H24" s="27"/>
      <c r="I24" s="27"/>
      <c r="J24" s="27"/>
      <c r="K24" s="27"/>
      <c r="L24" s="27"/>
      <c r="M24" s="13"/>
      <c r="N24" s="13"/>
      <c r="O24" s="13"/>
      <c r="P24" s="13"/>
      <c r="Q24" s="13"/>
      <c r="R24" s="141"/>
    </row>
    <row r="25" spans="2:18" ht="15.75" customHeight="1" thickBot="1">
      <c r="B25" s="140"/>
      <c r="C25" s="71" t="s">
        <v>69</v>
      </c>
      <c r="D25" s="142" t="s">
        <v>496</v>
      </c>
      <c r="E25" s="142"/>
      <c r="F25" s="142"/>
      <c r="G25" s="142"/>
      <c r="H25" s="142"/>
      <c r="I25" s="142"/>
      <c r="J25" s="142"/>
      <c r="K25" s="142"/>
      <c r="L25" s="142"/>
      <c r="M25" s="142"/>
      <c r="N25" s="19"/>
      <c r="O25" s="245"/>
      <c r="P25" s="29"/>
      <c r="Q25" s="13"/>
      <c r="R25" s="141"/>
    </row>
    <row r="26" spans="2:18">
      <c r="B26" s="140"/>
      <c r="C26" s="71"/>
      <c r="D26" s="142"/>
      <c r="E26" s="142"/>
      <c r="F26" s="142"/>
      <c r="G26" s="142"/>
      <c r="H26" s="142"/>
      <c r="I26" s="142"/>
      <c r="J26" s="142"/>
      <c r="K26" s="142"/>
      <c r="L26" s="142"/>
      <c r="M26" s="142"/>
      <c r="N26" s="19"/>
      <c r="O26" s="19"/>
      <c r="P26" s="19"/>
      <c r="Q26" s="13"/>
      <c r="R26" s="141"/>
    </row>
    <row r="27" spans="2:18">
      <c r="B27" s="140"/>
      <c r="C27" s="71"/>
      <c r="D27" s="142"/>
      <c r="E27" s="142"/>
      <c r="F27" s="142"/>
      <c r="G27" s="142"/>
      <c r="H27" s="142"/>
      <c r="I27" s="142"/>
      <c r="J27" s="142"/>
      <c r="K27" s="142"/>
      <c r="L27" s="142"/>
      <c r="M27" s="142"/>
      <c r="N27" s="19"/>
      <c r="O27" s="19"/>
      <c r="P27" s="19"/>
      <c r="Q27" s="13"/>
      <c r="R27" s="141"/>
    </row>
    <row r="28" spans="2:18">
      <c r="B28" s="140"/>
      <c r="C28" s="71"/>
      <c r="D28" s="142"/>
      <c r="E28" s="142"/>
      <c r="F28" s="142"/>
      <c r="G28" s="142"/>
      <c r="H28" s="142"/>
      <c r="I28" s="142"/>
      <c r="J28" s="142"/>
      <c r="K28" s="142"/>
      <c r="L28" s="142"/>
      <c r="M28" s="142"/>
      <c r="N28" s="19"/>
      <c r="O28" s="19"/>
      <c r="P28" s="19"/>
      <c r="Q28" s="13"/>
      <c r="R28" s="141"/>
    </row>
    <row r="29" spans="2:18" ht="6" customHeight="1">
      <c r="B29" s="140"/>
      <c r="C29" s="71"/>
      <c r="D29" s="27"/>
      <c r="E29" s="27"/>
      <c r="F29" s="27"/>
      <c r="G29" s="27"/>
      <c r="H29" s="27"/>
      <c r="I29" s="27"/>
      <c r="J29" s="27"/>
      <c r="K29" s="27"/>
      <c r="L29" s="27"/>
      <c r="M29" s="13"/>
      <c r="N29" s="13"/>
      <c r="O29" s="13"/>
      <c r="P29" s="13"/>
      <c r="Q29" s="13"/>
      <c r="R29" s="141"/>
    </row>
    <row r="30" spans="2:18">
      <c r="B30" s="140"/>
      <c r="C30" s="71" t="s">
        <v>71</v>
      </c>
      <c r="D30" s="142" t="s">
        <v>434</v>
      </c>
      <c r="E30" s="142"/>
      <c r="F30" s="142"/>
      <c r="G30" s="142"/>
      <c r="H30" s="142"/>
      <c r="I30" s="142"/>
      <c r="J30" s="142"/>
      <c r="K30" s="142"/>
      <c r="L30" s="142"/>
      <c r="M30" s="142"/>
      <c r="N30" s="142"/>
      <c r="O30" s="142"/>
      <c r="P30" s="142"/>
      <c r="Q30" s="142"/>
      <c r="R30" s="141"/>
    </row>
    <row r="31" spans="2:18">
      <c r="B31" s="140"/>
      <c r="C31" s="71"/>
      <c r="D31" s="142"/>
      <c r="E31" s="142"/>
      <c r="F31" s="142"/>
      <c r="G31" s="142"/>
      <c r="H31" s="142"/>
      <c r="I31" s="142"/>
      <c r="J31" s="142"/>
      <c r="K31" s="142"/>
      <c r="L31" s="142"/>
      <c r="M31" s="142"/>
      <c r="N31" s="142"/>
      <c r="O31" s="142"/>
      <c r="P31" s="142"/>
      <c r="Q31" s="142"/>
      <c r="R31" s="141"/>
    </row>
    <row r="32" spans="2:18">
      <c r="B32" s="140"/>
      <c r="C32" s="71"/>
      <c r="D32" s="142"/>
      <c r="E32" s="142"/>
      <c r="F32" s="142"/>
      <c r="G32" s="142"/>
      <c r="H32" s="142"/>
      <c r="I32" s="142"/>
      <c r="J32" s="142"/>
      <c r="K32" s="142"/>
      <c r="L32" s="142"/>
      <c r="M32" s="142"/>
      <c r="N32" s="142"/>
      <c r="O32" s="142"/>
      <c r="P32" s="142"/>
      <c r="Q32" s="142"/>
      <c r="R32" s="141"/>
    </row>
    <row r="33" spans="2:18">
      <c r="B33" s="140"/>
      <c r="C33" s="71"/>
      <c r="D33" s="142"/>
      <c r="E33" s="142"/>
      <c r="F33" s="142"/>
      <c r="G33" s="142"/>
      <c r="H33" s="142"/>
      <c r="I33" s="142"/>
      <c r="J33" s="142"/>
      <c r="K33" s="142"/>
      <c r="L33" s="142"/>
      <c r="M33" s="142"/>
      <c r="N33" s="142"/>
      <c r="O33" s="142"/>
      <c r="P33" s="142"/>
      <c r="Q33" s="142"/>
      <c r="R33" s="141"/>
    </row>
    <row r="34" spans="2:18" ht="14.25" customHeight="1" thickBot="1">
      <c r="B34" s="140"/>
      <c r="C34" s="71"/>
      <c r="D34" s="27"/>
      <c r="E34" s="27"/>
      <c r="F34" s="27"/>
      <c r="G34" s="27"/>
      <c r="H34" s="27"/>
      <c r="I34" s="27"/>
      <c r="J34" s="27"/>
      <c r="K34" s="27"/>
      <c r="L34" s="27"/>
      <c r="M34" s="13"/>
      <c r="N34" s="13"/>
      <c r="O34" s="13"/>
      <c r="P34" s="13"/>
      <c r="Q34" s="13"/>
      <c r="R34" s="141"/>
    </row>
    <row r="35" spans="2:18" ht="15.75" thickBot="1">
      <c r="B35" s="140"/>
      <c r="C35" s="71"/>
      <c r="D35" s="29" t="s">
        <v>25</v>
      </c>
      <c r="E35" s="29"/>
      <c r="F35" s="71"/>
      <c r="G35" s="247"/>
      <c r="H35" s="25" t="s">
        <v>497</v>
      </c>
      <c r="I35" s="27"/>
      <c r="J35" s="27"/>
      <c r="K35" s="227"/>
      <c r="L35" s="27"/>
      <c r="M35" s="27"/>
      <c r="N35" s="246"/>
      <c r="O35" s="25" t="s">
        <v>498</v>
      </c>
      <c r="P35" s="13"/>
      <c r="Q35" s="27"/>
      <c r="R35" s="141"/>
    </row>
    <row r="36" spans="2:18" ht="6" customHeight="1" thickBot="1">
      <c r="B36" s="140"/>
      <c r="C36" s="71"/>
      <c r="D36" s="27"/>
      <c r="E36" s="27"/>
      <c r="F36" s="27"/>
      <c r="G36" s="27"/>
      <c r="H36" s="27"/>
      <c r="I36" s="27"/>
      <c r="J36" s="27"/>
      <c r="K36" s="27"/>
      <c r="L36" s="27"/>
      <c r="M36" s="13"/>
      <c r="N36" s="13"/>
      <c r="O36" s="13"/>
      <c r="P36" s="13"/>
      <c r="Q36" s="13"/>
      <c r="R36" s="141"/>
    </row>
    <row r="37" spans="2:18" ht="15.75" thickBot="1">
      <c r="B37" s="140"/>
      <c r="C37" s="71"/>
      <c r="D37" s="29" t="s">
        <v>344</v>
      </c>
      <c r="E37" s="27"/>
      <c r="F37" s="27"/>
      <c r="G37" s="247"/>
      <c r="H37" s="25" t="s">
        <v>345</v>
      </c>
      <c r="I37" s="27"/>
      <c r="J37" s="27"/>
      <c r="K37" s="27"/>
      <c r="L37" s="27"/>
      <c r="M37" s="13"/>
      <c r="N37" s="13"/>
      <c r="O37" s="13"/>
      <c r="P37" s="13"/>
      <c r="Q37" s="13"/>
      <c r="R37" s="141"/>
    </row>
    <row r="38" spans="2:18" ht="6" customHeight="1" thickBot="1">
      <c r="B38" s="140"/>
      <c r="C38" s="71"/>
      <c r="D38" s="27"/>
      <c r="E38" s="27"/>
      <c r="F38" s="27"/>
      <c r="G38" s="27"/>
      <c r="H38" s="27"/>
      <c r="I38" s="27"/>
      <c r="J38" s="27"/>
      <c r="K38" s="27"/>
      <c r="L38" s="27"/>
      <c r="M38" s="13"/>
      <c r="N38" s="13"/>
      <c r="O38" s="13"/>
      <c r="P38" s="13"/>
      <c r="Q38" s="13"/>
      <c r="R38" s="141"/>
    </row>
    <row r="39" spans="2:18" ht="15.75" thickBot="1">
      <c r="B39" s="140"/>
      <c r="C39" s="71"/>
      <c r="D39" s="29" t="s">
        <v>3</v>
      </c>
      <c r="E39" s="29"/>
      <c r="F39" s="71"/>
      <c r="G39" s="247"/>
      <c r="H39" s="18" t="s">
        <v>231</v>
      </c>
      <c r="I39" s="27"/>
      <c r="J39" s="27"/>
      <c r="K39" s="27"/>
      <c r="L39" s="27"/>
      <c r="M39" s="27"/>
      <c r="N39" s="247"/>
      <c r="O39" s="18" t="s">
        <v>24</v>
      </c>
      <c r="P39" s="27"/>
      <c r="Q39" s="27"/>
      <c r="R39" s="141"/>
    </row>
    <row r="40" spans="2:18" ht="6" customHeight="1" thickBot="1">
      <c r="B40" s="140"/>
      <c r="C40" s="71"/>
      <c r="D40" s="27"/>
      <c r="E40" s="27"/>
      <c r="F40" s="27"/>
      <c r="G40" s="27"/>
      <c r="H40" s="27"/>
      <c r="I40" s="27"/>
      <c r="J40" s="27"/>
      <c r="K40" s="27"/>
      <c r="L40" s="27"/>
      <c r="M40" s="13"/>
      <c r="N40" s="13"/>
      <c r="O40" s="13"/>
      <c r="P40" s="13"/>
      <c r="Q40" s="13"/>
      <c r="R40" s="141"/>
    </row>
    <row r="41" spans="2:18" ht="15" customHeight="1">
      <c r="B41" s="140"/>
      <c r="C41" s="71"/>
      <c r="D41" s="119" t="s">
        <v>274</v>
      </c>
      <c r="E41" s="119"/>
      <c r="F41" s="120"/>
      <c r="G41" s="248"/>
      <c r="H41" s="249"/>
      <c r="I41" s="249"/>
      <c r="J41" s="249"/>
      <c r="K41" s="249"/>
      <c r="L41" s="249"/>
      <c r="M41" s="249"/>
      <c r="N41" s="249"/>
      <c r="O41" s="249"/>
      <c r="P41" s="250"/>
      <c r="Q41" s="27"/>
      <c r="R41" s="141"/>
    </row>
    <row r="42" spans="2:18" ht="15.75" thickBot="1">
      <c r="B42" s="140"/>
      <c r="C42" s="71"/>
      <c r="D42" s="119"/>
      <c r="E42" s="119"/>
      <c r="F42" s="120"/>
      <c r="G42" s="251"/>
      <c r="H42" s="252"/>
      <c r="I42" s="252"/>
      <c r="J42" s="252"/>
      <c r="K42" s="252"/>
      <c r="L42" s="252"/>
      <c r="M42" s="252"/>
      <c r="N42" s="252"/>
      <c r="O42" s="252"/>
      <c r="P42" s="253"/>
      <c r="Q42" s="27"/>
      <c r="R42" s="141"/>
    </row>
    <row r="43" spans="2:18" ht="6" customHeight="1">
      <c r="B43" s="140"/>
      <c r="C43" s="71"/>
      <c r="D43" s="27"/>
      <c r="E43" s="27"/>
      <c r="F43" s="27"/>
      <c r="G43" s="27"/>
      <c r="H43" s="27"/>
      <c r="I43" s="27"/>
      <c r="J43" s="27"/>
      <c r="K43" s="27"/>
      <c r="L43" s="27"/>
      <c r="M43" s="13"/>
      <c r="N43" s="13"/>
      <c r="O43" s="13"/>
      <c r="P43" s="13"/>
      <c r="Q43" s="13"/>
      <c r="R43" s="141"/>
    </row>
    <row r="44" spans="2:18">
      <c r="B44" s="140"/>
      <c r="C44" s="71"/>
      <c r="D44" s="228" t="s">
        <v>357</v>
      </c>
      <c r="E44" s="228"/>
      <c r="F44" s="228"/>
      <c r="G44" s="229"/>
      <c r="H44" s="229"/>
      <c r="I44" s="230"/>
      <c r="J44" s="231"/>
      <c r="K44" s="230"/>
      <c r="L44" s="230"/>
      <c r="M44" s="230"/>
      <c r="N44" s="230"/>
      <c r="O44" s="230"/>
      <c r="P44" s="38" t="s">
        <v>185</v>
      </c>
      <c r="Q44" s="27"/>
      <c r="R44" s="141"/>
    </row>
    <row r="45" spans="2:18" ht="15" customHeight="1">
      <c r="B45" s="140"/>
      <c r="C45" s="71"/>
      <c r="D45" s="232" t="s">
        <v>419</v>
      </c>
      <c r="E45" s="232"/>
      <c r="F45" s="232"/>
      <c r="G45" s="232"/>
      <c r="H45" s="232"/>
      <c r="I45" s="232"/>
      <c r="J45" s="232"/>
      <c r="K45" s="232"/>
      <c r="L45" s="232"/>
      <c r="M45" s="232"/>
      <c r="N45" s="232"/>
      <c r="O45" s="232"/>
      <c r="P45" s="38" t="s">
        <v>18</v>
      </c>
      <c r="Q45" s="13"/>
      <c r="R45" s="141"/>
    </row>
    <row r="46" spans="2:18" ht="15" customHeight="1">
      <c r="B46" s="140"/>
      <c r="C46" s="71"/>
      <c r="D46" s="232"/>
      <c r="E46" s="232"/>
      <c r="F46" s="232"/>
      <c r="G46" s="232"/>
      <c r="H46" s="232"/>
      <c r="I46" s="232"/>
      <c r="J46" s="232"/>
      <c r="K46" s="232"/>
      <c r="L46" s="232"/>
      <c r="M46" s="232"/>
      <c r="N46" s="232"/>
      <c r="O46" s="232"/>
      <c r="P46" s="42"/>
      <c r="Q46" s="13"/>
      <c r="R46" s="141"/>
    </row>
    <row r="47" spans="2:18" ht="6" customHeight="1">
      <c r="B47" s="140"/>
      <c r="C47" s="71"/>
      <c r="D47" s="27"/>
      <c r="E47" s="27"/>
      <c r="F47" s="27"/>
      <c r="G47" s="27"/>
      <c r="H47" s="27"/>
      <c r="I47" s="27"/>
      <c r="J47" s="27"/>
      <c r="K47" s="27"/>
      <c r="L47" s="27"/>
      <c r="M47" s="13"/>
      <c r="N47" s="13"/>
      <c r="O47" s="13"/>
      <c r="P47" s="13"/>
      <c r="Q47" s="13"/>
      <c r="R47" s="141"/>
    </row>
    <row r="48" spans="2:18">
      <c r="B48" s="233"/>
      <c r="C48" s="234" t="s">
        <v>400</v>
      </c>
      <c r="D48" s="235"/>
      <c r="E48" s="235"/>
      <c r="F48" s="234"/>
      <c r="G48" s="236"/>
      <c r="H48" s="237"/>
      <c r="I48" s="236"/>
      <c r="J48" s="236"/>
      <c r="K48" s="236"/>
      <c r="L48" s="236"/>
      <c r="M48" s="237"/>
      <c r="N48" s="236"/>
      <c r="O48" s="234"/>
      <c r="P48" s="238"/>
      <c r="Q48" s="234"/>
      <c r="R48" s="239"/>
    </row>
    <row r="49" spans="1:18">
      <c r="B49" s="233"/>
      <c r="C49" s="234" t="s">
        <v>236</v>
      </c>
      <c r="D49" s="235"/>
      <c r="E49" s="235"/>
      <c r="F49" s="234"/>
      <c r="G49" s="236"/>
      <c r="H49" s="237"/>
      <c r="I49" s="236"/>
      <c r="J49" s="236"/>
      <c r="K49" s="236"/>
      <c r="L49" s="236"/>
      <c r="M49" s="237"/>
      <c r="N49" s="236"/>
      <c r="O49" s="234"/>
      <c r="P49" s="238"/>
      <c r="Q49" s="234"/>
      <c r="R49" s="239"/>
    </row>
    <row r="50" spans="1:18">
      <c r="B50" s="140"/>
      <c r="C50" s="13"/>
      <c r="D50" s="240"/>
      <c r="E50" s="240"/>
      <c r="F50" s="13"/>
      <c r="G50" s="41"/>
      <c r="H50" s="31"/>
      <c r="I50" s="41"/>
      <c r="J50" s="41"/>
      <c r="K50" s="41"/>
      <c r="L50" s="41"/>
      <c r="M50" s="31"/>
      <c r="N50" s="41"/>
      <c r="O50" s="13"/>
      <c r="P50" s="42"/>
      <c r="Q50" s="13"/>
      <c r="R50" s="141"/>
    </row>
    <row r="51" spans="1:18">
      <c r="B51" s="140"/>
      <c r="C51" s="13"/>
      <c r="D51" s="240"/>
      <c r="E51" s="240"/>
      <c r="F51" s="13"/>
      <c r="G51" s="41"/>
      <c r="H51" s="31"/>
      <c r="I51" s="41"/>
      <c r="J51" s="42" t="s">
        <v>22</v>
      </c>
      <c r="K51" s="43"/>
      <c r="L51" s="43"/>
      <c r="M51" s="43"/>
      <c r="N51" s="43"/>
      <c r="O51" s="43"/>
      <c r="P51" s="43"/>
      <c r="Q51" s="43"/>
      <c r="R51" s="141"/>
    </row>
    <row r="52" spans="1:18">
      <c r="B52" s="140"/>
      <c r="C52" s="151"/>
      <c r="D52" s="151"/>
      <c r="E52" s="151"/>
      <c r="F52" s="151"/>
      <c r="G52" s="151"/>
      <c r="H52" s="151"/>
      <c r="I52" s="151"/>
      <c r="J52" s="161" t="s">
        <v>15</v>
      </c>
      <c r="K52" s="194"/>
      <c r="L52" s="194"/>
      <c r="M52" s="194"/>
      <c r="N52" s="194"/>
      <c r="O52" s="194"/>
      <c r="P52" s="241" t="s">
        <v>278</v>
      </c>
      <c r="Q52" s="242"/>
      <c r="R52" s="141"/>
    </row>
    <row r="53" spans="1:18" ht="15.75" thickBot="1">
      <c r="B53" s="154"/>
      <c r="C53" s="155"/>
      <c r="D53" s="155"/>
      <c r="E53" s="155"/>
      <c r="F53" s="155"/>
      <c r="G53" s="155"/>
      <c r="H53" s="155"/>
      <c r="I53" s="155"/>
      <c r="J53" s="209"/>
      <c r="K53" s="210"/>
      <c r="L53" s="210"/>
      <c r="M53" s="210"/>
      <c r="N53" s="210"/>
      <c r="O53" s="243"/>
      <c r="P53" s="210"/>
      <c r="Q53" s="210"/>
      <c r="R53" s="156"/>
    </row>
    <row r="55" spans="1:18" hidden="1">
      <c r="B55" s="121" t="s">
        <v>13</v>
      </c>
      <c r="E55" s="121" t="s">
        <v>34</v>
      </c>
    </row>
    <row r="56" spans="1:18" hidden="1">
      <c r="A56" s="121">
        <v>1</v>
      </c>
      <c r="D56" s="121">
        <v>1</v>
      </c>
    </row>
    <row r="57" spans="1:18" hidden="1">
      <c r="A57" s="121">
        <v>2</v>
      </c>
      <c r="B57" s="121" t="s">
        <v>20</v>
      </c>
      <c r="D57" s="121">
        <v>2</v>
      </c>
      <c r="E57" s="121" t="s">
        <v>35</v>
      </c>
    </row>
    <row r="58" spans="1:18" hidden="1">
      <c r="A58" s="121">
        <v>3</v>
      </c>
      <c r="B58" s="121" t="s">
        <v>21</v>
      </c>
      <c r="D58" s="121">
        <v>2</v>
      </c>
      <c r="E58" s="121" t="s">
        <v>36</v>
      </c>
    </row>
  </sheetData>
  <sheetProtection password="C4A2" sheet="1" objects="1" scenarios="1"/>
  <mergeCells count="13">
    <mergeCell ref="D30:Q33"/>
    <mergeCell ref="B3:R3"/>
    <mergeCell ref="B4:R4"/>
    <mergeCell ref="B5:R5"/>
    <mergeCell ref="D45:O46"/>
    <mergeCell ref="G41:P42"/>
    <mergeCell ref="D13:M14"/>
    <mergeCell ref="D16:M18"/>
    <mergeCell ref="D41:F42"/>
    <mergeCell ref="D9:M11"/>
    <mergeCell ref="D25:M28"/>
    <mergeCell ref="D20:M23"/>
    <mergeCell ref="B6:R6"/>
  </mergeCells>
  <dataValidations count="2">
    <dataValidation type="list" allowBlank="1" showInputMessage="1" showErrorMessage="1" sqref="G39:G40 G37 N39">
      <formula1>UniversalSubscription</formula1>
    </dataValidation>
    <dataValidation type="list" showInputMessage="1" showErrorMessage="1" sqref="N40 O25 N35 G35">
      <formula1>UniversalSubscription</formula1>
    </dataValidation>
  </dataValidations>
  <hyperlinks>
    <hyperlink ref="P45" location="'Program Summaries'!A1" display="Program Summaries"/>
    <hyperlink ref="J52" location="'Refuse Composition'!A1" display="Next Page"/>
    <hyperlink ref="P52" location="'Yard Trimming Overview'!A1" display="Return to Yard Trimmings Overview"/>
    <hyperlink ref="P44" location="'User Guide'!A1" display="Definitions"/>
  </hyperlinks>
  <pageMargins left="0.7" right="0.7" top="0.75" bottom="0.75" header="0.3" footer="0.3"/>
  <pageSetup scale="71" orientation="landscape" r:id="rId1"/>
  <headerFooter>
    <oddFooter>Page &amp;P of &amp;N</oddFooter>
  </headerFooter>
  <ignoredErrors>
    <ignoredError sqref="C24 C9:C10" numberStoredAsText="1"/>
  </ignoredErrors>
</worksheet>
</file>

<file path=xl/worksheets/sheet8.xml><?xml version="1.0" encoding="utf-8"?>
<worksheet xmlns="http://schemas.openxmlformats.org/spreadsheetml/2006/main" xmlns:r="http://schemas.openxmlformats.org/officeDocument/2006/relationships">
  <sheetPr>
    <tabColor theme="6"/>
    <pageSetUpPr fitToPage="1"/>
  </sheetPr>
  <dimension ref="A1:V49"/>
  <sheetViews>
    <sheetView topLeftCell="A6" zoomScaleNormal="100" zoomScaleSheetLayoutView="100" workbookViewId="0">
      <selection activeCell="N48" sqref="N48"/>
    </sheetView>
  </sheetViews>
  <sheetFormatPr defaultRowHeight="15"/>
  <cols>
    <col min="1" max="1" width="5.28515625" style="121" customWidth="1"/>
    <col min="2" max="3" width="9.140625" style="121" customWidth="1"/>
    <col min="4" max="4" width="10.85546875" style="121" customWidth="1"/>
    <col min="5" max="6" width="9.140625" style="121" customWidth="1"/>
    <col min="7" max="7" width="7.140625" style="121" customWidth="1"/>
    <col min="8" max="8" width="9.140625" style="121"/>
    <col min="9" max="9" width="9.85546875" style="122" bestFit="1" customWidth="1"/>
    <col min="10" max="11" width="5.5703125" style="122" customWidth="1"/>
    <col min="12" max="12" width="9.85546875" style="122" bestFit="1" customWidth="1"/>
    <col min="13" max="14" width="5.5703125" style="122" customWidth="1"/>
    <col min="15" max="15" width="13.5703125" style="122" customWidth="1"/>
    <col min="16" max="17" width="5.5703125" style="122" customWidth="1"/>
    <col min="18" max="18" width="13.5703125" style="122" customWidth="1"/>
    <col min="19" max="19" width="9.140625" style="122" customWidth="1"/>
    <col min="20" max="20" width="5.140625" style="122" customWidth="1"/>
    <col min="21" max="21" width="7.140625" style="122" customWidth="1"/>
    <col min="22" max="22" width="9.140625" style="225" hidden="1" customWidth="1"/>
    <col min="23" max="25" width="9.140625" style="122" customWidth="1"/>
    <col min="26" max="16384" width="9.140625" style="122"/>
  </cols>
  <sheetData>
    <row r="1" spans="1:20" ht="15.75" thickBot="1"/>
    <row r="2" spans="1:20">
      <c r="B2" s="137"/>
      <c r="C2" s="157"/>
      <c r="D2" s="157"/>
      <c r="E2" s="157"/>
      <c r="F2" s="157"/>
      <c r="G2" s="157"/>
      <c r="H2" s="157"/>
      <c r="I2" s="157"/>
      <c r="J2" s="157"/>
      <c r="K2" s="157"/>
      <c r="L2" s="157"/>
      <c r="M2" s="157"/>
      <c r="N2" s="157"/>
      <c r="O2" s="157"/>
      <c r="P2" s="157"/>
      <c r="Q2" s="157"/>
      <c r="R2" s="157"/>
      <c r="S2" s="157"/>
      <c r="T2" s="139"/>
    </row>
    <row r="3" spans="1:20" ht="18.75">
      <c r="A3" s="127"/>
      <c r="B3" s="128" t="s">
        <v>433</v>
      </c>
      <c r="C3" s="129"/>
      <c r="D3" s="129"/>
      <c r="E3" s="129"/>
      <c r="F3" s="129"/>
      <c r="G3" s="129"/>
      <c r="H3" s="129"/>
      <c r="I3" s="129"/>
      <c r="J3" s="129"/>
      <c r="K3" s="129"/>
      <c r="L3" s="129"/>
      <c r="M3" s="129"/>
      <c r="N3" s="129"/>
      <c r="O3" s="129"/>
      <c r="P3" s="129"/>
      <c r="Q3" s="129"/>
      <c r="R3" s="129"/>
      <c r="S3" s="129"/>
      <c r="T3" s="254"/>
    </row>
    <row r="4" spans="1:20" ht="18.75">
      <c r="A4" s="127"/>
      <c r="B4" s="131" t="s">
        <v>431</v>
      </c>
      <c r="C4" s="132"/>
      <c r="D4" s="132"/>
      <c r="E4" s="132"/>
      <c r="F4" s="132"/>
      <c r="G4" s="132"/>
      <c r="H4" s="132"/>
      <c r="I4" s="132"/>
      <c r="J4" s="132"/>
      <c r="K4" s="132"/>
      <c r="L4" s="132"/>
      <c r="M4" s="132"/>
      <c r="N4" s="132"/>
      <c r="O4" s="132"/>
      <c r="P4" s="132"/>
      <c r="Q4" s="132"/>
      <c r="R4" s="132"/>
      <c r="S4" s="132"/>
      <c r="T4" s="133"/>
    </row>
    <row r="5" spans="1:20" ht="15.75">
      <c r="B5" s="131" t="s">
        <v>206</v>
      </c>
      <c r="C5" s="132"/>
      <c r="D5" s="132"/>
      <c r="E5" s="132"/>
      <c r="F5" s="132"/>
      <c r="G5" s="132"/>
      <c r="H5" s="132"/>
      <c r="I5" s="132"/>
      <c r="J5" s="132"/>
      <c r="K5" s="132"/>
      <c r="L5" s="132"/>
      <c r="M5" s="132"/>
      <c r="N5" s="132"/>
      <c r="O5" s="132"/>
      <c r="P5" s="132"/>
      <c r="Q5" s="132"/>
      <c r="R5" s="132"/>
      <c r="S5" s="132"/>
      <c r="T5" s="133"/>
    </row>
    <row r="6" spans="1:20" ht="15.75" customHeight="1" thickBot="1">
      <c r="B6" s="134" t="s">
        <v>429</v>
      </c>
      <c r="C6" s="135"/>
      <c r="D6" s="135"/>
      <c r="E6" s="135"/>
      <c r="F6" s="135"/>
      <c r="G6" s="135"/>
      <c r="H6" s="135"/>
      <c r="I6" s="135"/>
      <c r="J6" s="135"/>
      <c r="K6" s="135"/>
      <c r="L6" s="135"/>
      <c r="M6" s="135"/>
      <c r="N6" s="135"/>
      <c r="O6" s="135"/>
      <c r="P6" s="135"/>
      <c r="Q6" s="135"/>
      <c r="R6" s="135"/>
      <c r="S6" s="135"/>
      <c r="T6" s="136"/>
    </row>
    <row r="7" spans="1:20" ht="15.75" thickBot="1">
      <c r="B7" s="255"/>
      <c r="C7" s="255"/>
      <c r="D7" s="255"/>
      <c r="E7" s="255"/>
      <c r="F7" s="255"/>
      <c r="G7" s="255"/>
      <c r="H7" s="255"/>
      <c r="I7" s="220"/>
      <c r="J7" s="220"/>
      <c r="K7" s="220"/>
      <c r="L7" s="220"/>
      <c r="M7" s="220"/>
      <c r="N7" s="220"/>
      <c r="O7" s="220"/>
      <c r="P7" s="220"/>
      <c r="Q7" s="220"/>
      <c r="R7" s="220"/>
      <c r="S7" s="220"/>
      <c r="T7" s="121"/>
    </row>
    <row r="8" spans="1:20" ht="15" customHeight="1">
      <c r="B8" s="212"/>
      <c r="C8" s="256"/>
      <c r="D8" s="257"/>
      <c r="E8" s="258"/>
      <c r="F8" s="258"/>
      <c r="G8" s="259"/>
      <c r="H8" s="259"/>
      <c r="I8" s="260"/>
      <c r="J8" s="261"/>
      <c r="K8" s="261"/>
      <c r="L8" s="260"/>
      <c r="M8" s="259"/>
      <c r="N8" s="259"/>
      <c r="O8" s="262"/>
      <c r="P8" s="263"/>
      <c r="Q8" s="263"/>
      <c r="R8" s="264"/>
      <c r="S8" s="138"/>
      <c r="T8" s="139"/>
    </row>
    <row r="9" spans="1:20" ht="15" customHeight="1">
      <c r="B9" s="214"/>
      <c r="C9" s="71" t="s">
        <v>0</v>
      </c>
      <c r="D9" s="144" t="s">
        <v>425</v>
      </c>
      <c r="E9" s="144"/>
      <c r="F9" s="144"/>
      <c r="G9" s="144"/>
      <c r="H9" s="144"/>
      <c r="I9" s="144"/>
      <c r="J9" s="144"/>
      <c r="K9" s="144"/>
      <c r="L9" s="144"/>
      <c r="M9" s="144"/>
      <c r="N9" s="144"/>
      <c r="O9" s="144"/>
      <c r="P9" s="144"/>
      <c r="Q9" s="144"/>
      <c r="R9" s="144"/>
      <c r="S9" s="144"/>
      <c r="T9" s="141"/>
    </row>
    <row r="10" spans="1:20">
      <c r="B10" s="214"/>
      <c r="C10" s="13"/>
      <c r="D10" s="144"/>
      <c r="E10" s="144"/>
      <c r="F10" s="144"/>
      <c r="G10" s="144"/>
      <c r="H10" s="144"/>
      <c r="I10" s="144"/>
      <c r="J10" s="144"/>
      <c r="K10" s="144"/>
      <c r="L10" s="144"/>
      <c r="M10" s="144"/>
      <c r="N10" s="144"/>
      <c r="O10" s="144"/>
      <c r="P10" s="144"/>
      <c r="Q10" s="144"/>
      <c r="R10" s="144"/>
      <c r="S10" s="144"/>
      <c r="T10" s="141"/>
    </row>
    <row r="11" spans="1:20" ht="15" customHeight="1">
      <c r="B11" s="214"/>
      <c r="C11" s="71"/>
      <c r="D11" s="144"/>
      <c r="E11" s="144"/>
      <c r="F11" s="144"/>
      <c r="G11" s="144"/>
      <c r="H11" s="144"/>
      <c r="I11" s="144"/>
      <c r="J11" s="144"/>
      <c r="K11" s="144"/>
      <c r="L11" s="144"/>
      <c r="M11" s="144"/>
      <c r="N11" s="144"/>
      <c r="O11" s="144"/>
      <c r="P11" s="144"/>
      <c r="Q11" s="144"/>
      <c r="R11" s="144"/>
      <c r="S11" s="144"/>
      <c r="T11" s="141"/>
    </row>
    <row r="12" spans="1:20" ht="15" customHeight="1">
      <c r="B12" s="214"/>
      <c r="C12" s="71"/>
      <c r="D12" s="144"/>
      <c r="E12" s="144"/>
      <c r="F12" s="144"/>
      <c r="G12" s="144"/>
      <c r="H12" s="144"/>
      <c r="I12" s="144"/>
      <c r="J12" s="144"/>
      <c r="K12" s="144"/>
      <c r="L12" s="144"/>
      <c r="M12" s="144"/>
      <c r="N12" s="144"/>
      <c r="O12" s="144"/>
      <c r="P12" s="144"/>
      <c r="Q12" s="144"/>
      <c r="R12" s="144"/>
      <c r="S12" s="144"/>
      <c r="T12" s="141"/>
    </row>
    <row r="13" spans="1:20" ht="15" customHeight="1">
      <c r="B13" s="214"/>
      <c r="C13" s="71"/>
      <c r="D13" s="144"/>
      <c r="E13" s="144"/>
      <c r="F13" s="144"/>
      <c r="G13" s="144"/>
      <c r="H13" s="144"/>
      <c r="I13" s="144"/>
      <c r="J13" s="144"/>
      <c r="K13" s="144"/>
      <c r="L13" s="144"/>
      <c r="M13" s="144"/>
      <c r="N13" s="144"/>
      <c r="O13" s="144"/>
      <c r="P13" s="144"/>
      <c r="Q13" s="144"/>
      <c r="R13" s="144"/>
      <c r="S13" s="144"/>
      <c r="T13" s="141"/>
    </row>
    <row r="14" spans="1:20" ht="15" customHeight="1">
      <c r="B14" s="214"/>
      <c r="C14" s="71"/>
      <c r="D14" s="144"/>
      <c r="E14" s="144"/>
      <c r="F14" s="144"/>
      <c r="G14" s="144"/>
      <c r="H14" s="144"/>
      <c r="I14" s="144"/>
      <c r="J14" s="144"/>
      <c r="K14" s="144"/>
      <c r="L14" s="144"/>
      <c r="M14" s="144"/>
      <c r="N14" s="144"/>
      <c r="O14" s="144"/>
      <c r="P14" s="144"/>
      <c r="Q14" s="144"/>
      <c r="R14" s="144"/>
      <c r="S14" s="144"/>
      <c r="T14" s="141"/>
    </row>
    <row r="15" spans="1:20" ht="6" customHeight="1">
      <c r="B15" s="214"/>
      <c r="C15" s="71"/>
      <c r="D15" s="23"/>
      <c r="E15" s="18"/>
      <c r="F15" s="23"/>
      <c r="G15" s="23"/>
      <c r="H15" s="23"/>
      <c r="I15" s="14"/>
      <c r="J15" s="15"/>
      <c r="K15" s="15"/>
      <c r="L15" s="14"/>
      <c r="M15" s="23"/>
      <c r="N15" s="23"/>
      <c r="O15" s="5"/>
      <c r="P15" s="4"/>
      <c r="Q15" s="4"/>
      <c r="R15" s="24"/>
      <c r="S15" s="13"/>
      <c r="T15" s="141"/>
    </row>
    <row r="16" spans="1:20" ht="15" customHeight="1">
      <c r="B16" s="214"/>
      <c r="C16" s="13"/>
      <c r="D16" s="27"/>
      <c r="E16" s="27"/>
      <c r="F16" s="27"/>
      <c r="G16" s="27"/>
      <c r="H16" s="27"/>
      <c r="I16" s="31" t="s">
        <v>307</v>
      </c>
      <c r="J16" s="27"/>
      <c r="K16" s="27"/>
      <c r="L16" s="31" t="s">
        <v>309</v>
      </c>
      <c r="M16" s="27"/>
      <c r="N16" s="13"/>
      <c r="O16" s="31" t="s">
        <v>310</v>
      </c>
      <c r="P16" s="31"/>
      <c r="Q16" s="31"/>
      <c r="R16" s="31" t="s">
        <v>451</v>
      </c>
      <c r="S16" s="13"/>
      <c r="T16" s="141"/>
    </row>
    <row r="17" spans="2:22" ht="15" customHeight="1">
      <c r="B17" s="214"/>
      <c r="C17" s="13"/>
      <c r="D17" s="27"/>
      <c r="E17" s="27"/>
      <c r="F17" s="27"/>
      <c r="G17" s="27"/>
      <c r="H17" s="27"/>
      <c r="I17" s="31" t="s">
        <v>308</v>
      </c>
      <c r="J17" s="27"/>
      <c r="K17" s="27"/>
      <c r="L17" s="31" t="s">
        <v>395</v>
      </c>
      <c r="M17" s="27"/>
      <c r="N17" s="13"/>
      <c r="O17" s="31" t="s">
        <v>306</v>
      </c>
      <c r="P17" s="31"/>
      <c r="Q17" s="31"/>
      <c r="R17" s="31" t="s">
        <v>452</v>
      </c>
      <c r="S17" s="13"/>
      <c r="T17" s="141"/>
    </row>
    <row r="18" spans="2:22" ht="15" customHeight="1">
      <c r="B18" s="214"/>
      <c r="C18" s="71"/>
      <c r="D18" s="29"/>
      <c r="E18" s="23"/>
      <c r="F18" s="23"/>
      <c r="G18" s="23"/>
      <c r="H18" s="23"/>
      <c r="I18" s="31" t="s">
        <v>326</v>
      </c>
      <c r="J18" s="32"/>
      <c r="K18" s="31"/>
      <c r="L18" s="265" t="s">
        <v>396</v>
      </c>
      <c r="M18" s="32"/>
      <c r="N18" s="31"/>
      <c r="O18" s="31" t="s">
        <v>186</v>
      </c>
      <c r="P18" s="13"/>
      <c r="Q18" s="13"/>
      <c r="R18" s="31" t="s">
        <v>453</v>
      </c>
      <c r="S18" s="13"/>
      <c r="T18" s="141"/>
    </row>
    <row r="19" spans="2:22" ht="15" customHeight="1">
      <c r="B19" s="214"/>
      <c r="C19" s="71"/>
      <c r="D19" s="29"/>
      <c r="E19" s="23"/>
      <c r="F19" s="23"/>
      <c r="G19" s="23"/>
      <c r="H19" s="23"/>
      <c r="I19" s="31"/>
      <c r="J19" s="32"/>
      <c r="K19" s="31"/>
      <c r="L19" s="265" t="s">
        <v>397</v>
      </c>
      <c r="M19" s="32"/>
      <c r="N19" s="31"/>
      <c r="O19" s="31"/>
      <c r="P19" s="13"/>
      <c r="Q19" s="13"/>
      <c r="R19" s="31"/>
      <c r="S19" s="13"/>
      <c r="T19" s="141"/>
    </row>
    <row r="20" spans="2:22" ht="6" customHeight="1" thickBot="1">
      <c r="B20" s="214"/>
      <c r="C20" s="71"/>
      <c r="D20" s="29"/>
      <c r="E20" s="23"/>
      <c r="F20" s="23"/>
      <c r="G20" s="23"/>
      <c r="H20" s="23"/>
      <c r="I20" s="31"/>
      <c r="J20" s="32"/>
      <c r="K20" s="31"/>
      <c r="L20" s="265"/>
      <c r="M20" s="32"/>
      <c r="N20" s="31"/>
      <c r="O20" s="31"/>
      <c r="P20" s="13"/>
      <c r="Q20" s="13"/>
      <c r="R20" s="31"/>
      <c r="S20" s="13"/>
      <c r="T20" s="141"/>
    </row>
    <row r="21" spans="2:22" ht="15" customHeight="1" thickBot="1">
      <c r="B21" s="214"/>
      <c r="C21" s="266" t="s">
        <v>348</v>
      </c>
      <c r="D21" s="18"/>
      <c r="E21" s="25" t="s">
        <v>497</v>
      </c>
      <c r="F21" s="27"/>
      <c r="G21" s="23"/>
      <c r="H21" s="23"/>
      <c r="I21" s="20">
        <f>13.4%*(16.4%+25.8%+13.4%)</f>
        <v>7.4504000000000015E-2</v>
      </c>
      <c r="J21" s="15"/>
      <c r="K21" s="15"/>
      <c r="L21" s="281"/>
      <c r="M21" s="267"/>
      <c r="N21" s="23"/>
      <c r="O21" s="3">
        <f>L21*'Refuse Overview'!O$20</f>
        <v>0</v>
      </c>
      <c r="P21" s="4"/>
      <c r="Q21" s="4"/>
      <c r="R21" s="2" t="e">
        <f>IF('Curbside Frequency'!N$14="every week",((O21/'Community Overiew'!O$12/52)*2000),((O21/'Community Overiew'!O$10/26)*2000))</f>
        <v>#DIV/0!</v>
      </c>
      <c r="S21" s="13"/>
      <c r="T21" s="141"/>
      <c r="V21" s="225">
        <f>'Refuse Overview'!G35</f>
        <v>0</v>
      </c>
    </row>
    <row r="22" spans="2:22" ht="6" customHeight="1" thickBot="1">
      <c r="B22" s="214"/>
      <c r="C22" s="71"/>
      <c r="D22" s="13"/>
      <c r="E22" s="13"/>
      <c r="F22" s="23"/>
      <c r="G22" s="23"/>
      <c r="H22" s="23"/>
      <c r="I22" s="14"/>
      <c r="J22" s="15"/>
      <c r="K22" s="15"/>
      <c r="L22" s="268"/>
      <c r="M22" s="23"/>
      <c r="N22" s="23"/>
      <c r="O22" s="5"/>
      <c r="P22" s="4"/>
      <c r="Q22" s="4"/>
      <c r="R22" s="6"/>
      <c r="S22" s="13"/>
      <c r="T22" s="141"/>
    </row>
    <row r="23" spans="2:22" ht="15.75" thickBot="1">
      <c r="B23" s="214"/>
      <c r="C23" s="266"/>
      <c r="D23" s="18"/>
      <c r="E23" s="25" t="s">
        <v>498</v>
      </c>
      <c r="F23" s="27"/>
      <c r="G23" s="23"/>
      <c r="H23" s="23"/>
      <c r="I23" s="20">
        <f>13.4%-I21</f>
        <v>5.9495999999999993E-2</v>
      </c>
      <c r="J23" s="15"/>
      <c r="K23" s="15"/>
      <c r="L23" s="281"/>
      <c r="M23" s="267"/>
      <c r="N23" s="23"/>
      <c r="O23" s="3">
        <f>L23*'Refuse Overview'!O$20</f>
        <v>0</v>
      </c>
      <c r="P23" s="4"/>
      <c r="Q23" s="4"/>
      <c r="R23" s="2" t="e">
        <f>IF('Curbside Frequency'!N$14="every week",((O23/'Community Overiew'!O$12/52)*2000),((O23/'Community Overiew'!O$10/26)*2000))</f>
        <v>#DIV/0!</v>
      </c>
      <c r="S23" s="13"/>
      <c r="T23" s="141"/>
      <c r="V23" s="225">
        <f>'Refuse Overview'!N35</f>
        <v>0</v>
      </c>
    </row>
    <row r="24" spans="2:22" ht="6" customHeight="1" thickBot="1">
      <c r="B24" s="214"/>
      <c r="C24" s="71"/>
      <c r="D24" s="13"/>
      <c r="E24" s="13"/>
      <c r="F24" s="23"/>
      <c r="G24" s="23"/>
      <c r="H24" s="23"/>
      <c r="I24" s="14"/>
      <c r="J24" s="15"/>
      <c r="K24" s="15"/>
      <c r="L24" s="268"/>
      <c r="M24" s="23"/>
      <c r="N24" s="23"/>
      <c r="O24" s="5"/>
      <c r="P24" s="4"/>
      <c r="Q24" s="4"/>
      <c r="R24" s="6"/>
      <c r="S24" s="13"/>
      <c r="T24" s="141"/>
    </row>
    <row r="25" spans="2:22" ht="15.75" thickBot="1">
      <c r="B25" s="214"/>
      <c r="C25" s="29" t="s">
        <v>344</v>
      </c>
      <c r="D25" s="18"/>
      <c r="E25" s="25" t="s">
        <v>345</v>
      </c>
      <c r="F25" s="27"/>
      <c r="G25" s="23"/>
      <c r="H25" s="23"/>
      <c r="I25" s="20">
        <v>0.107</v>
      </c>
      <c r="J25" s="15"/>
      <c r="K25" s="15"/>
      <c r="L25" s="281"/>
      <c r="M25" s="267"/>
      <c r="N25" s="23"/>
      <c r="O25" s="3">
        <f>L25*'Refuse Overview'!O$20</f>
        <v>0</v>
      </c>
      <c r="P25" s="4"/>
      <c r="Q25" s="4"/>
      <c r="R25" s="2" t="e">
        <f>IF('Curbside Frequency'!N$14="every week",((O25/'Community Overiew'!O$12/52)*2000),((O25/'Community Overiew'!O$10/26)*2000))</f>
        <v>#DIV/0!</v>
      </c>
      <c r="S25" s="13"/>
      <c r="T25" s="141"/>
      <c r="V25" s="225">
        <f>'Refuse Overview'!G37</f>
        <v>0</v>
      </c>
    </row>
    <row r="26" spans="2:22" ht="6" customHeight="1" thickBot="1">
      <c r="B26" s="214"/>
      <c r="C26" s="71"/>
      <c r="D26" s="13"/>
      <c r="E26" s="13"/>
      <c r="F26" s="23"/>
      <c r="G26" s="23"/>
      <c r="H26" s="23"/>
      <c r="I26" s="14"/>
      <c r="J26" s="15"/>
      <c r="K26" s="15"/>
      <c r="L26" s="268"/>
      <c r="M26" s="23"/>
      <c r="N26" s="23"/>
      <c r="O26" s="5"/>
      <c r="P26" s="4"/>
      <c r="Q26" s="4"/>
      <c r="R26" s="6"/>
      <c r="S26" s="13"/>
      <c r="T26" s="141"/>
    </row>
    <row r="27" spans="2:22" ht="15.75" thickBot="1">
      <c r="B27" s="214"/>
      <c r="C27" s="29" t="s">
        <v>3</v>
      </c>
      <c r="D27" s="18"/>
      <c r="E27" s="25" t="s">
        <v>349</v>
      </c>
      <c r="F27" s="13"/>
      <c r="G27" s="13"/>
      <c r="H27" s="13"/>
      <c r="I27" s="20">
        <v>2.1000000000000001E-2</v>
      </c>
      <c r="J27" s="15"/>
      <c r="K27" s="15"/>
      <c r="L27" s="281"/>
      <c r="M27" s="269"/>
      <c r="N27" s="23"/>
      <c r="O27" s="3">
        <f>L27*'Refuse Overview'!O$20</f>
        <v>0</v>
      </c>
      <c r="P27" s="4"/>
      <c r="Q27" s="4"/>
      <c r="R27" s="2" t="e">
        <f>IF('Curbside Frequency'!N$14="every week",((O27/'Community Overiew'!O$12/52)*2000),((O27/'Community Overiew'!O$10/26)*2000))</f>
        <v>#DIV/0!</v>
      </c>
      <c r="S27" s="13"/>
      <c r="T27" s="141"/>
      <c r="V27" s="225">
        <f>'Refuse Overview'!O25</f>
        <v>0</v>
      </c>
    </row>
    <row r="28" spans="2:22" ht="6" customHeight="1" thickBot="1">
      <c r="B28" s="214"/>
      <c r="C28" s="13"/>
      <c r="D28" s="27"/>
      <c r="E28" s="27"/>
      <c r="F28" s="13"/>
      <c r="G28" s="13"/>
      <c r="H28" s="13"/>
      <c r="I28" s="14"/>
      <c r="J28" s="15"/>
      <c r="K28" s="15"/>
      <c r="L28" s="268"/>
      <c r="M28" s="13"/>
      <c r="N28" s="23"/>
      <c r="O28" s="5"/>
      <c r="P28" s="4"/>
      <c r="Q28" s="4"/>
      <c r="R28" s="6"/>
      <c r="S28" s="13"/>
      <c r="T28" s="141"/>
    </row>
    <row r="29" spans="2:22" ht="15.75" thickBot="1">
      <c r="B29" s="214"/>
      <c r="C29" s="13"/>
      <c r="D29" s="18"/>
      <c r="E29" s="18" t="s">
        <v>9</v>
      </c>
      <c r="F29" s="13"/>
      <c r="G29" s="13"/>
      <c r="H29" s="13"/>
      <c r="I29" s="20">
        <v>1.4E-2</v>
      </c>
      <c r="J29" s="15"/>
      <c r="K29" s="15"/>
      <c r="L29" s="281"/>
      <c r="M29" s="13"/>
      <c r="N29" s="23"/>
      <c r="O29" s="3">
        <f>L29*'Refuse Overview'!O$20</f>
        <v>0</v>
      </c>
      <c r="P29" s="4"/>
      <c r="Q29" s="4"/>
      <c r="R29" s="2" t="e">
        <f>IF('Curbside Frequency'!N$14="every week",((O29/'Community Overiew'!O$12/52)*2000),((O29/'Community Overiew'!O$10/26)*2000))</f>
        <v>#DIV/0!</v>
      </c>
      <c r="S29" s="13"/>
      <c r="T29" s="141"/>
      <c r="V29" s="225">
        <f>'Refuse Overview'!G39</f>
        <v>0</v>
      </c>
    </row>
    <row r="30" spans="2:22" ht="6" customHeight="1" thickBot="1">
      <c r="B30" s="214"/>
      <c r="C30" s="71"/>
      <c r="D30" s="29"/>
      <c r="E30" s="29"/>
      <c r="F30" s="13"/>
      <c r="G30" s="13"/>
      <c r="H30" s="13"/>
      <c r="I30" s="14"/>
      <c r="J30" s="15"/>
      <c r="K30" s="15"/>
      <c r="L30" s="268"/>
      <c r="M30" s="13"/>
      <c r="N30" s="13"/>
      <c r="O30" s="7"/>
      <c r="P30" s="4"/>
      <c r="Q30" s="4"/>
      <c r="R30" s="8"/>
      <c r="S30" s="13"/>
      <c r="T30" s="141"/>
    </row>
    <row r="31" spans="2:22" ht="15.75" thickBot="1">
      <c r="B31" s="214"/>
      <c r="C31" s="13"/>
      <c r="D31" s="18"/>
      <c r="E31" s="18" t="s">
        <v>24</v>
      </c>
      <c r="F31" s="13"/>
      <c r="G31" s="13"/>
      <c r="H31" s="13"/>
      <c r="I31" s="20">
        <v>1.2999999999999999E-2</v>
      </c>
      <c r="J31" s="15"/>
      <c r="K31" s="15"/>
      <c r="L31" s="281"/>
      <c r="M31" s="13"/>
      <c r="N31" s="23"/>
      <c r="O31" s="3">
        <f>L31*'Refuse Overview'!O$20</f>
        <v>0</v>
      </c>
      <c r="P31" s="4"/>
      <c r="Q31" s="4"/>
      <c r="R31" s="2" t="e">
        <f>IF('Curbside Frequency'!N$14="every week",((O31/'Community Overiew'!O$12/52)*2000),((O31/'Community Overiew'!O$10/26)*2000))</f>
        <v>#DIV/0!</v>
      </c>
      <c r="S31" s="13"/>
      <c r="T31" s="141"/>
      <c r="V31" s="225">
        <f>'Refuse Overview'!N39</f>
        <v>0</v>
      </c>
    </row>
    <row r="32" spans="2:22" ht="6" customHeight="1" thickBot="1">
      <c r="B32" s="214"/>
      <c r="C32" s="71"/>
      <c r="D32" s="29"/>
      <c r="E32" s="29"/>
      <c r="F32" s="13"/>
      <c r="G32" s="13"/>
      <c r="H32" s="13"/>
      <c r="I32" s="14"/>
      <c r="J32" s="15"/>
      <c r="K32" s="15"/>
      <c r="L32" s="14"/>
      <c r="M32" s="13"/>
      <c r="N32" s="13"/>
      <c r="O32" s="7"/>
      <c r="P32" s="4"/>
      <c r="Q32" s="4"/>
      <c r="R32" s="8"/>
      <c r="S32" s="13"/>
      <c r="T32" s="141"/>
    </row>
    <row r="33" spans="2:20" ht="15.75" thickBot="1">
      <c r="B33" s="214"/>
      <c r="C33" s="41" t="s">
        <v>234</v>
      </c>
      <c r="D33" s="29"/>
      <c r="E33" s="29"/>
      <c r="F33" s="13"/>
      <c r="G33" s="13"/>
      <c r="H33" s="13"/>
      <c r="I33" s="11">
        <f>SUM(I21:I31)</f>
        <v>0.28900000000000003</v>
      </c>
      <c r="J33" s="12"/>
      <c r="K33" s="12"/>
      <c r="L33" s="11">
        <f>SUM(L21:L31)</f>
        <v>0</v>
      </c>
      <c r="M33" s="13"/>
      <c r="N33" s="13"/>
      <c r="O33" s="3">
        <f>SUM(O21:O31)</f>
        <v>0</v>
      </c>
      <c r="P33" s="4"/>
      <c r="Q33" s="4"/>
      <c r="R33" s="9" t="e">
        <f>IF('Curbside Frequency'!N$14="every week",((O33/'Community Overiew'!O$12/52)*2000),((O33/'Community Overiew'!O$10/26)*2000))</f>
        <v>#DIV/0!</v>
      </c>
      <c r="S33" s="270"/>
      <c r="T33" s="141"/>
    </row>
    <row r="34" spans="2:20" ht="6" customHeight="1" thickBot="1">
      <c r="B34" s="214"/>
      <c r="C34" s="71"/>
      <c r="D34" s="29"/>
      <c r="E34" s="29"/>
      <c r="F34" s="13"/>
      <c r="G34" s="13"/>
      <c r="H34" s="13"/>
      <c r="I34" s="14"/>
      <c r="J34" s="15"/>
      <c r="K34" s="15"/>
      <c r="L34" s="14"/>
      <c r="M34" s="13"/>
      <c r="N34" s="13"/>
      <c r="O34" s="7"/>
      <c r="P34" s="4"/>
      <c r="Q34" s="4"/>
      <c r="R34" s="8"/>
      <c r="S34" s="13"/>
      <c r="T34" s="141"/>
    </row>
    <row r="35" spans="2:20" ht="15.75" thickBot="1">
      <c r="B35" s="214"/>
      <c r="C35" s="29" t="s">
        <v>242</v>
      </c>
      <c r="D35" s="29"/>
      <c r="E35" s="13"/>
      <c r="F35" s="13"/>
      <c r="G35" s="13"/>
      <c r="H35" s="13"/>
      <c r="I35" s="16">
        <f>I37-I33</f>
        <v>0.71099999999999997</v>
      </c>
      <c r="J35" s="12"/>
      <c r="K35" s="12"/>
      <c r="L35" s="16">
        <f>L37-L33</f>
        <v>1</v>
      </c>
      <c r="M35" s="13"/>
      <c r="N35" s="13"/>
      <c r="O35" s="3">
        <f>O37-O33</f>
        <v>0</v>
      </c>
      <c r="P35" s="4"/>
      <c r="Q35" s="4"/>
      <c r="R35" s="3" t="e">
        <f>R37-R33</f>
        <v>#DIV/0!</v>
      </c>
      <c r="S35" s="13"/>
      <c r="T35" s="141"/>
    </row>
    <row r="36" spans="2:20" ht="6" customHeight="1" thickBot="1">
      <c r="B36" s="214"/>
      <c r="C36" s="71"/>
      <c r="D36" s="29"/>
      <c r="E36" s="29"/>
      <c r="F36" s="13"/>
      <c r="G36" s="13"/>
      <c r="H36" s="13"/>
      <c r="I36" s="14"/>
      <c r="J36" s="15"/>
      <c r="K36" s="15"/>
      <c r="L36" s="14"/>
      <c r="M36" s="13"/>
      <c r="N36" s="13"/>
      <c r="O36" s="7"/>
      <c r="P36" s="4"/>
      <c r="Q36" s="4"/>
      <c r="R36" s="8"/>
      <c r="S36" s="13"/>
      <c r="T36" s="141"/>
    </row>
    <row r="37" spans="2:20" ht="15.75" thickBot="1">
      <c r="B37" s="214"/>
      <c r="C37" s="29" t="s">
        <v>233</v>
      </c>
      <c r="D37" s="29"/>
      <c r="E37" s="13"/>
      <c r="F37" s="13"/>
      <c r="G37" s="13"/>
      <c r="H37" s="13"/>
      <c r="I37" s="16">
        <v>1</v>
      </c>
      <c r="J37" s="12"/>
      <c r="K37" s="12"/>
      <c r="L37" s="16">
        <v>1</v>
      </c>
      <c r="M37" s="13"/>
      <c r="N37" s="13"/>
      <c r="O37" s="10">
        <f>'Refuse Overview'!O20</f>
        <v>0</v>
      </c>
      <c r="P37" s="4"/>
      <c r="Q37" s="4"/>
      <c r="R37" s="9" t="e">
        <f>IF('Curbside Frequency'!N$14="every week",((O37/'Community Overiew'!O$12/52)*2000),((O37/'Community Overiew'!O$10/26)*2000))</f>
        <v>#DIV/0!</v>
      </c>
      <c r="S37" s="13"/>
      <c r="T37" s="141"/>
    </row>
    <row r="38" spans="2:20" ht="6" customHeight="1">
      <c r="B38" s="140"/>
      <c r="C38" s="170"/>
      <c r="D38" s="271"/>
      <c r="E38" s="171"/>
      <c r="F38" s="171"/>
      <c r="G38" s="175"/>
      <c r="H38" s="175"/>
      <c r="I38" s="172"/>
      <c r="J38" s="173"/>
      <c r="K38" s="173"/>
      <c r="L38" s="172"/>
      <c r="M38" s="175"/>
      <c r="N38" s="175"/>
      <c r="O38" s="176"/>
      <c r="P38" s="177"/>
      <c r="Q38" s="177"/>
      <c r="R38" s="272"/>
      <c r="S38" s="151"/>
      <c r="T38" s="141"/>
    </row>
    <row r="39" spans="2:20">
      <c r="B39" s="140"/>
      <c r="C39" s="273" t="s">
        <v>398</v>
      </c>
      <c r="D39" s="274"/>
      <c r="E39" s="234"/>
      <c r="F39" s="234"/>
      <c r="G39" s="234"/>
      <c r="H39" s="234"/>
      <c r="I39" s="275"/>
      <c r="J39" s="234"/>
      <c r="K39" s="234"/>
      <c r="L39" s="234"/>
      <c r="M39" s="234"/>
      <c r="N39" s="234"/>
      <c r="O39" s="234"/>
      <c r="P39" s="234"/>
      <c r="Q39" s="234"/>
      <c r="R39" s="234"/>
      <c r="S39" s="13"/>
      <c r="T39" s="141"/>
    </row>
    <row r="40" spans="2:20">
      <c r="B40" s="140"/>
      <c r="C40" s="276" t="s">
        <v>401</v>
      </c>
      <c r="D40" s="40"/>
      <c r="E40" s="234"/>
      <c r="F40" s="234"/>
      <c r="G40" s="234"/>
      <c r="H40" s="234"/>
      <c r="I40" s="275"/>
      <c r="J40" s="234"/>
      <c r="K40" s="234"/>
      <c r="L40" s="234"/>
      <c r="M40" s="234"/>
      <c r="N40" s="234"/>
      <c r="O40" s="234"/>
      <c r="P40" s="234"/>
      <c r="Q40" s="234"/>
      <c r="R40" s="234"/>
      <c r="S40" s="13"/>
      <c r="T40" s="141"/>
    </row>
    <row r="41" spans="2:20" ht="15" customHeight="1">
      <c r="B41" s="140"/>
      <c r="C41" s="277" t="s">
        <v>403</v>
      </c>
      <c r="D41" s="278"/>
      <c r="E41" s="278"/>
      <c r="F41" s="278"/>
      <c r="G41" s="278"/>
      <c r="H41" s="278"/>
      <c r="I41" s="278"/>
      <c r="J41" s="278"/>
      <c r="K41" s="278"/>
      <c r="L41" s="278"/>
      <c r="M41" s="278"/>
      <c r="N41" s="278"/>
      <c r="O41" s="278"/>
      <c r="P41" s="278"/>
      <c r="Q41" s="278"/>
      <c r="R41" s="278"/>
      <c r="S41" s="13"/>
      <c r="T41" s="141"/>
    </row>
    <row r="42" spans="2:20">
      <c r="B42" s="140"/>
      <c r="C42" s="277" t="s">
        <v>402</v>
      </c>
      <c r="D42" s="278"/>
      <c r="E42" s="278"/>
      <c r="F42" s="278"/>
      <c r="G42" s="278"/>
      <c r="H42" s="278"/>
      <c r="I42" s="278"/>
      <c r="J42" s="278"/>
      <c r="K42" s="278"/>
      <c r="L42" s="278"/>
      <c r="M42" s="278"/>
      <c r="N42" s="278"/>
      <c r="O42" s="278"/>
      <c r="P42" s="278"/>
      <c r="Q42" s="278"/>
      <c r="R42" s="278"/>
      <c r="S42" s="13"/>
      <c r="T42" s="141"/>
    </row>
    <row r="43" spans="2:20">
      <c r="B43" s="140"/>
      <c r="C43" s="273" t="s">
        <v>500</v>
      </c>
      <c r="D43" s="278"/>
      <c r="E43" s="278"/>
      <c r="F43" s="278"/>
      <c r="G43" s="278"/>
      <c r="H43" s="278"/>
      <c r="I43" s="278"/>
      <c r="J43" s="278"/>
      <c r="K43" s="278"/>
      <c r="L43" s="278"/>
      <c r="M43" s="278"/>
      <c r="N43" s="278"/>
      <c r="O43" s="278"/>
      <c r="P43" s="278"/>
      <c r="Q43" s="278"/>
      <c r="R43" s="278"/>
      <c r="S43" s="13"/>
      <c r="T43" s="141"/>
    </row>
    <row r="44" spans="2:20">
      <c r="B44" s="140"/>
      <c r="C44" s="277" t="s">
        <v>501</v>
      </c>
      <c r="D44" s="278"/>
      <c r="E44" s="278"/>
      <c r="F44" s="278"/>
      <c r="G44" s="278"/>
      <c r="H44" s="278"/>
      <c r="I44" s="278"/>
      <c r="J44" s="278"/>
      <c r="K44" s="278"/>
      <c r="L44" s="278"/>
      <c r="M44" s="278"/>
      <c r="N44" s="278"/>
      <c r="O44" s="278"/>
      <c r="P44" s="278"/>
      <c r="Q44" s="278"/>
      <c r="R44" s="278"/>
      <c r="S44" s="13"/>
      <c r="T44" s="141"/>
    </row>
    <row r="45" spans="2:20" ht="15" customHeight="1">
      <c r="B45" s="140"/>
      <c r="C45" s="273" t="s">
        <v>347</v>
      </c>
      <c r="D45" s="275"/>
      <c r="E45" s="275"/>
      <c r="F45" s="275"/>
      <c r="G45" s="275"/>
      <c r="H45" s="275"/>
      <c r="I45" s="275"/>
      <c r="J45" s="275"/>
      <c r="K45" s="275"/>
      <c r="L45" s="275"/>
      <c r="M45" s="275"/>
      <c r="N45" s="275"/>
      <c r="O45" s="275"/>
      <c r="P45" s="275"/>
      <c r="Q45" s="275"/>
      <c r="R45" s="275"/>
      <c r="S45" s="13"/>
      <c r="T45" s="141"/>
    </row>
    <row r="46" spans="2:20" ht="6" customHeight="1">
      <c r="B46" s="140"/>
      <c r="C46" s="170"/>
      <c r="D46" s="271"/>
      <c r="E46" s="171"/>
      <c r="F46" s="171"/>
      <c r="G46" s="175"/>
      <c r="H46" s="175"/>
      <c r="I46" s="172"/>
      <c r="J46" s="173"/>
      <c r="K46" s="173"/>
      <c r="L46" s="172"/>
      <c r="M46" s="175"/>
      <c r="N46" s="175"/>
      <c r="O46" s="176"/>
      <c r="P46" s="177"/>
      <c r="Q46" s="177"/>
      <c r="R46" s="272"/>
      <c r="S46" s="151"/>
      <c r="T46" s="141"/>
    </row>
    <row r="47" spans="2:20">
      <c r="B47" s="140"/>
      <c r="C47" s="170"/>
      <c r="D47" s="279"/>
      <c r="E47" s="151"/>
      <c r="F47" s="151"/>
      <c r="G47" s="151"/>
      <c r="H47" s="151"/>
      <c r="I47" s="175"/>
      <c r="J47" s="168"/>
      <c r="K47" s="42" t="s">
        <v>22</v>
      </c>
      <c r="L47" s="194"/>
      <c r="M47" s="194"/>
      <c r="N47" s="194"/>
      <c r="O47" s="194"/>
      <c r="P47" s="194"/>
      <c r="Q47" s="194"/>
      <c r="R47" s="194"/>
      <c r="S47" s="151"/>
      <c r="T47" s="141"/>
    </row>
    <row r="48" spans="2:20">
      <c r="B48" s="140"/>
      <c r="C48" s="170"/>
      <c r="D48" s="279"/>
      <c r="E48" s="151"/>
      <c r="F48" s="151"/>
      <c r="G48" s="151"/>
      <c r="H48" s="151"/>
      <c r="I48" s="175"/>
      <c r="J48" s="151"/>
      <c r="K48" s="161" t="s">
        <v>15</v>
      </c>
      <c r="L48" s="194"/>
      <c r="M48" s="194"/>
      <c r="N48" s="194"/>
      <c r="O48" s="194"/>
      <c r="P48" s="280"/>
      <c r="Q48" s="194"/>
      <c r="R48" s="161"/>
      <c r="S48" s="161" t="s">
        <v>14</v>
      </c>
      <c r="T48" s="141"/>
    </row>
    <row r="49" spans="2:20" ht="15.75" thickBot="1">
      <c r="B49" s="154"/>
      <c r="C49" s="155"/>
      <c r="D49" s="155"/>
      <c r="E49" s="155"/>
      <c r="F49" s="155"/>
      <c r="G49" s="155"/>
      <c r="H49" s="155"/>
      <c r="I49" s="155"/>
      <c r="J49" s="155"/>
      <c r="K49" s="155"/>
      <c r="L49" s="155"/>
      <c r="M49" s="155"/>
      <c r="N49" s="155"/>
      <c r="O49" s="155"/>
      <c r="P49" s="155"/>
      <c r="Q49" s="155"/>
      <c r="R49" s="155"/>
      <c r="S49" s="155"/>
      <c r="T49" s="156"/>
    </row>
  </sheetData>
  <sheetProtection password="C4A2" sheet="1" objects="1" scenarios="1"/>
  <mergeCells count="5">
    <mergeCell ref="B3:S3"/>
    <mergeCell ref="D9:S14"/>
    <mergeCell ref="B5:T5"/>
    <mergeCell ref="B4:T4"/>
    <mergeCell ref="B6:T6"/>
  </mergeCells>
  <conditionalFormatting sqref="L27">
    <cfRule type="expression" dxfId="7" priority="9">
      <formula>$V27="Yes"</formula>
    </cfRule>
  </conditionalFormatting>
  <conditionalFormatting sqref="L29">
    <cfRule type="expression" dxfId="6" priority="8">
      <formula>$V29="Yes"</formula>
    </cfRule>
  </conditionalFormatting>
  <conditionalFormatting sqref="L31">
    <cfRule type="expression" dxfId="5" priority="6">
      <formula>$V31="Yes"</formula>
    </cfRule>
  </conditionalFormatting>
  <conditionalFormatting sqref="L21">
    <cfRule type="expression" dxfId="4" priority="2">
      <formula>$V21 = "Yes"</formula>
    </cfRule>
  </conditionalFormatting>
  <conditionalFormatting sqref="L23 L25">
    <cfRule type="expression" dxfId="3" priority="1">
      <formula>$V23 = "Yes"</formula>
    </cfRule>
  </conditionalFormatting>
  <hyperlinks>
    <hyperlink ref="K48" location="'Targeted Organics Tonnage'!Print_Area" display="Next Page"/>
    <hyperlink ref="C40" r:id="rId1"/>
    <hyperlink ref="S48" location="'Refuse Overview'!A1" display="Previous Page"/>
  </hyperlinks>
  <pageMargins left="0.7" right="0.7" top="0.75" bottom="0.75" header="0.3" footer="0.3"/>
  <pageSetup scale="71" orientation="landscape" r:id="rId2"/>
  <headerFooter>
    <oddFooter>Page &amp;P of &amp;N</oddFooter>
  </headerFooter>
  <ignoredErrors>
    <ignoredError sqref="C9" numberStoredAsText="1"/>
    <ignoredError sqref="R22:R26 R27:R39" evalError="1"/>
  </ignoredErrors>
</worksheet>
</file>

<file path=xl/worksheets/sheet9.xml><?xml version="1.0" encoding="utf-8"?>
<worksheet xmlns="http://schemas.openxmlformats.org/spreadsheetml/2006/main" xmlns:r="http://schemas.openxmlformats.org/officeDocument/2006/relationships">
  <sheetPr>
    <tabColor theme="6"/>
    <pageSetUpPr fitToPage="1"/>
  </sheetPr>
  <dimension ref="A1:X40"/>
  <sheetViews>
    <sheetView zoomScaleNormal="100" workbookViewId="0">
      <selection activeCell="N10" sqref="N10"/>
    </sheetView>
  </sheetViews>
  <sheetFormatPr defaultRowHeight="15"/>
  <cols>
    <col min="1" max="1" width="5.28515625" style="121" customWidth="1"/>
    <col min="2" max="2" width="4.85546875" style="121" customWidth="1"/>
    <col min="3" max="7" width="9.140625" style="121" customWidth="1"/>
    <col min="8" max="13" width="9.140625" style="122" customWidth="1"/>
    <col min="14" max="14" width="15.7109375" style="122" customWidth="1"/>
    <col min="15" max="16" width="9.140625" style="122" customWidth="1"/>
    <col min="17" max="17" width="5.140625" style="122" customWidth="1"/>
    <col min="18" max="18" width="5.28515625" style="282" customWidth="1"/>
    <col min="19" max="19" width="9.140625" style="282" hidden="1" customWidth="1"/>
    <col min="20" max="20" width="9.140625" style="282" customWidth="1"/>
    <col min="21" max="24" width="9.140625" style="282"/>
    <col min="25" max="16384" width="9.140625" style="122"/>
  </cols>
  <sheetData>
    <row r="1" spans="1:17" ht="15.75" thickBot="1"/>
    <row r="2" spans="1:17">
      <c r="B2" s="137"/>
      <c r="C2" s="157"/>
      <c r="D2" s="157"/>
      <c r="E2" s="157"/>
      <c r="F2" s="157"/>
      <c r="G2" s="157"/>
      <c r="H2" s="157"/>
      <c r="I2" s="157"/>
      <c r="J2" s="157"/>
      <c r="K2" s="157"/>
      <c r="L2" s="157"/>
      <c r="M2" s="157"/>
      <c r="N2" s="157"/>
      <c r="O2" s="157"/>
      <c r="P2" s="157"/>
      <c r="Q2" s="139"/>
    </row>
    <row r="3" spans="1:17" ht="18.75">
      <c r="A3" s="127"/>
      <c r="B3" s="128" t="s">
        <v>248</v>
      </c>
      <c r="C3" s="129"/>
      <c r="D3" s="129"/>
      <c r="E3" s="129"/>
      <c r="F3" s="129"/>
      <c r="G3" s="129"/>
      <c r="H3" s="129"/>
      <c r="I3" s="129"/>
      <c r="J3" s="129"/>
      <c r="K3" s="129"/>
      <c r="L3" s="129"/>
      <c r="M3" s="129"/>
      <c r="N3" s="129"/>
      <c r="O3" s="129"/>
      <c r="P3" s="129"/>
      <c r="Q3" s="130"/>
    </row>
    <row r="4" spans="1:17" ht="18.75">
      <c r="A4" s="127"/>
      <c r="B4" s="131" t="s">
        <v>431</v>
      </c>
      <c r="C4" s="132"/>
      <c r="D4" s="132"/>
      <c r="E4" s="132"/>
      <c r="F4" s="132"/>
      <c r="G4" s="132"/>
      <c r="H4" s="132"/>
      <c r="I4" s="132"/>
      <c r="J4" s="132"/>
      <c r="K4" s="132"/>
      <c r="L4" s="132"/>
      <c r="M4" s="132"/>
      <c r="N4" s="132"/>
      <c r="O4" s="132"/>
      <c r="P4" s="132"/>
      <c r="Q4" s="133"/>
    </row>
    <row r="5" spans="1:17" ht="15.75">
      <c r="B5" s="131" t="s">
        <v>206</v>
      </c>
      <c r="C5" s="132"/>
      <c r="D5" s="132"/>
      <c r="E5" s="132"/>
      <c r="F5" s="132"/>
      <c r="G5" s="132"/>
      <c r="H5" s="132"/>
      <c r="I5" s="132"/>
      <c r="J5" s="132"/>
      <c r="K5" s="132"/>
      <c r="L5" s="132"/>
      <c r="M5" s="132"/>
      <c r="N5" s="132"/>
      <c r="O5" s="132"/>
      <c r="P5" s="132"/>
      <c r="Q5" s="133"/>
    </row>
    <row r="6" spans="1:17" ht="15.75" customHeight="1" thickBot="1">
      <c r="B6" s="134" t="s">
        <v>429</v>
      </c>
      <c r="C6" s="135"/>
      <c r="D6" s="135"/>
      <c r="E6" s="135"/>
      <c r="F6" s="135"/>
      <c r="G6" s="135"/>
      <c r="H6" s="135"/>
      <c r="I6" s="135"/>
      <c r="J6" s="135"/>
      <c r="K6" s="135"/>
      <c r="L6" s="135"/>
      <c r="M6" s="135"/>
      <c r="N6" s="135"/>
      <c r="O6" s="135"/>
      <c r="P6" s="135"/>
      <c r="Q6" s="136"/>
    </row>
    <row r="7" spans="1:17" ht="15.75" thickBot="1">
      <c r="B7" s="255"/>
      <c r="C7" s="255"/>
      <c r="D7" s="255"/>
      <c r="E7" s="255"/>
      <c r="F7" s="255"/>
      <c r="G7" s="255"/>
      <c r="H7" s="220"/>
      <c r="I7" s="220"/>
      <c r="J7" s="220"/>
      <c r="K7" s="220"/>
      <c r="L7" s="220"/>
      <c r="M7" s="220"/>
      <c r="N7" s="220"/>
      <c r="O7" s="220"/>
      <c r="P7" s="220"/>
      <c r="Q7" s="220"/>
    </row>
    <row r="8" spans="1:17" ht="15" customHeight="1">
      <c r="B8" s="212"/>
      <c r="C8" s="256"/>
      <c r="D8" s="257"/>
      <c r="E8" s="258"/>
      <c r="F8" s="258"/>
      <c r="G8" s="259"/>
      <c r="H8" s="260"/>
      <c r="I8" s="261"/>
      <c r="J8" s="261"/>
      <c r="K8" s="261"/>
      <c r="L8" s="260"/>
      <c r="M8" s="259"/>
      <c r="N8" s="259"/>
      <c r="O8" s="262"/>
      <c r="P8" s="263"/>
      <c r="Q8" s="213"/>
    </row>
    <row r="9" spans="1:17" ht="15" customHeight="1" thickBot="1">
      <c r="B9" s="214"/>
      <c r="C9" s="71"/>
      <c r="D9" s="29"/>
      <c r="E9" s="27"/>
      <c r="F9" s="27"/>
      <c r="G9" s="23"/>
      <c r="H9" s="14"/>
      <c r="I9" s="15"/>
      <c r="J9" s="15"/>
      <c r="K9" s="15"/>
      <c r="L9" s="14"/>
      <c r="M9" s="23"/>
      <c r="N9" s="23"/>
      <c r="O9" s="5"/>
      <c r="P9" s="4"/>
      <c r="Q9" s="22"/>
    </row>
    <row r="10" spans="1:17" ht="15" customHeight="1" thickBot="1">
      <c r="B10" s="214"/>
      <c r="C10" s="71" t="s">
        <v>0</v>
      </c>
      <c r="D10" s="114" t="s">
        <v>350</v>
      </c>
      <c r="E10" s="114"/>
      <c r="F10" s="114"/>
      <c r="G10" s="114"/>
      <c r="H10" s="114"/>
      <c r="I10" s="114"/>
      <c r="J10" s="114"/>
      <c r="K10" s="114"/>
      <c r="L10" s="114"/>
      <c r="M10" s="114"/>
      <c r="N10" s="17">
        <f>N22</f>
        <v>0</v>
      </c>
      <c r="O10" s="41" t="s">
        <v>26</v>
      </c>
      <c r="P10" s="19"/>
      <c r="Q10" s="22"/>
    </row>
    <row r="11" spans="1:17" ht="15" customHeight="1">
      <c r="B11" s="214"/>
      <c r="C11" s="71"/>
      <c r="D11" s="114"/>
      <c r="E11" s="114"/>
      <c r="F11" s="114"/>
      <c r="G11" s="114"/>
      <c r="H11" s="114"/>
      <c r="I11" s="114"/>
      <c r="J11" s="114"/>
      <c r="K11" s="114"/>
      <c r="L11" s="114"/>
      <c r="M11" s="114"/>
      <c r="N11" s="283"/>
      <c r="O11" s="283"/>
      <c r="P11" s="19"/>
      <c r="Q11" s="22"/>
    </row>
    <row r="12" spans="1:17" ht="15" customHeight="1">
      <c r="B12" s="214"/>
      <c r="C12" s="71"/>
      <c r="D12" s="23"/>
      <c r="E12" s="18"/>
      <c r="F12" s="23"/>
      <c r="G12" s="23"/>
      <c r="H12" s="14"/>
      <c r="I12" s="15"/>
      <c r="J12" s="15"/>
      <c r="K12" s="15"/>
      <c r="L12" s="14"/>
      <c r="M12" s="23"/>
      <c r="N12" s="23"/>
      <c r="O12" s="5"/>
      <c r="P12" s="4"/>
      <c r="Q12" s="22"/>
    </row>
    <row r="13" spans="1:17" ht="15" customHeight="1">
      <c r="B13" s="214"/>
      <c r="C13" s="13"/>
      <c r="D13" s="27"/>
      <c r="E13" s="27"/>
      <c r="F13" s="27"/>
      <c r="G13" s="27"/>
      <c r="H13" s="27"/>
      <c r="I13" s="27"/>
      <c r="J13" s="13"/>
      <c r="K13" s="31"/>
      <c r="L13" s="13"/>
      <c r="M13" s="13"/>
      <c r="N13" s="31"/>
      <c r="O13" s="31"/>
      <c r="P13" s="31"/>
      <c r="Q13" s="22"/>
    </row>
    <row r="14" spans="1:17" ht="15" customHeight="1">
      <c r="B14" s="214"/>
      <c r="C14" s="13"/>
      <c r="D14" s="27"/>
      <c r="E14" s="27"/>
      <c r="F14" s="27"/>
      <c r="G14" s="27"/>
      <c r="H14" s="27"/>
      <c r="I14" s="27"/>
      <c r="J14" s="13"/>
      <c r="K14" s="31"/>
      <c r="L14" s="13"/>
      <c r="M14" s="13"/>
      <c r="N14" s="31"/>
      <c r="O14" s="31"/>
      <c r="P14" s="31"/>
      <c r="Q14" s="22"/>
    </row>
    <row r="15" spans="1:17" ht="15" customHeight="1">
      <c r="B15" s="214"/>
      <c r="C15" s="13"/>
      <c r="D15" s="27"/>
      <c r="E15" s="27"/>
      <c r="F15" s="27"/>
      <c r="G15" s="27"/>
      <c r="H15" s="27"/>
      <c r="I15" s="27"/>
      <c r="J15" s="13"/>
      <c r="K15" s="31"/>
      <c r="L15" s="13"/>
      <c r="M15" s="13"/>
      <c r="N15" s="31"/>
      <c r="O15" s="31"/>
      <c r="P15" s="31"/>
      <c r="Q15" s="22"/>
    </row>
    <row r="16" spans="1:17" ht="15" customHeight="1">
      <c r="B16" s="214"/>
      <c r="C16" s="13"/>
      <c r="D16" s="27"/>
      <c r="E16" s="27"/>
      <c r="F16" s="27"/>
      <c r="G16" s="27"/>
      <c r="H16" s="27"/>
      <c r="I16" s="27"/>
      <c r="J16" s="13"/>
      <c r="K16" s="31"/>
      <c r="L16" s="13"/>
      <c r="M16" s="13"/>
      <c r="N16" s="31"/>
      <c r="O16" s="31"/>
      <c r="P16" s="31"/>
      <c r="Q16" s="22"/>
    </row>
    <row r="17" spans="2:20">
      <c r="B17" s="214"/>
      <c r="C17" s="71"/>
      <c r="D17" s="13"/>
      <c r="E17" s="13"/>
      <c r="F17" s="23"/>
      <c r="G17" s="23"/>
      <c r="H17" s="23"/>
      <c r="I17" s="23"/>
      <c r="J17" s="23"/>
      <c r="K17" s="23"/>
      <c r="L17" s="23"/>
      <c r="M17" s="23"/>
      <c r="N17" s="5"/>
      <c r="O17" s="4"/>
      <c r="P17" s="4"/>
      <c r="Q17" s="22"/>
    </row>
    <row r="18" spans="2:20" ht="15.75" hidden="1" thickBot="1">
      <c r="B18" s="214"/>
      <c r="C18" s="71" t="s">
        <v>311</v>
      </c>
      <c r="D18" s="18"/>
      <c r="E18" s="18"/>
      <c r="F18" s="27"/>
      <c r="G18" s="23"/>
      <c r="H18" s="23"/>
      <c r="I18" s="23"/>
      <c r="J18" s="23"/>
      <c r="K18" s="3">
        <f>IF($T$18="Continued to be collected separately",0,'Yard Trimming Overview SPT'!$J$9)</f>
        <v>0</v>
      </c>
      <c r="L18" s="23"/>
      <c r="M18" s="23"/>
      <c r="N18" s="3">
        <f>IF($T$18="Continued to be collected separately",0,'Yard Trimming Overview SPT'!$J$24)</f>
        <v>0</v>
      </c>
      <c r="O18" s="4"/>
      <c r="P18" s="4"/>
      <c r="Q18" s="22"/>
      <c r="T18" s="284">
        <f>'Yard Trimming Overview SPT'!J30</f>
        <v>0</v>
      </c>
    </row>
    <row r="19" spans="2:20" ht="6" hidden="1" customHeight="1" thickBot="1">
      <c r="B19" s="214"/>
      <c r="C19" s="71"/>
      <c r="D19" s="13"/>
      <c r="E19" s="13"/>
      <c r="F19" s="23"/>
      <c r="G19" s="23"/>
      <c r="H19" s="23"/>
      <c r="I19" s="23"/>
      <c r="J19" s="23"/>
      <c r="K19" s="5"/>
      <c r="L19" s="23"/>
      <c r="M19" s="23"/>
      <c r="N19" s="5"/>
      <c r="O19" s="4"/>
      <c r="P19" s="4"/>
      <c r="Q19" s="22"/>
    </row>
    <row r="20" spans="2:20" ht="15.75" hidden="1" thickBot="1">
      <c r="B20" s="214"/>
      <c r="C20" s="18" t="s">
        <v>312</v>
      </c>
      <c r="D20" s="13"/>
      <c r="E20" s="13"/>
      <c r="F20" s="29"/>
      <c r="G20" s="29"/>
      <c r="H20" s="13"/>
      <c r="I20" s="13"/>
      <c r="J20" s="13"/>
      <c r="K20" s="285">
        <f>'Refuse Overview'!O9*'Refuse Composition'!L33</f>
        <v>0</v>
      </c>
      <c r="L20" s="13"/>
      <c r="M20" s="13"/>
      <c r="N20" s="285">
        <f>'Refuse Composition'!O33</f>
        <v>0</v>
      </c>
      <c r="O20" s="4"/>
      <c r="P20" s="4"/>
      <c r="Q20" s="22"/>
    </row>
    <row r="21" spans="2:20" ht="6" hidden="1" customHeight="1" thickBot="1">
      <c r="B21" s="214"/>
      <c r="C21" s="71"/>
      <c r="D21" s="13"/>
      <c r="E21" s="13"/>
      <c r="F21" s="71"/>
      <c r="G21" s="29"/>
      <c r="H21" s="27"/>
      <c r="I21" s="27"/>
      <c r="J21" s="27"/>
      <c r="K21" s="5"/>
      <c r="L21" s="23"/>
      <c r="M21" s="23"/>
      <c r="N21" s="5"/>
      <c r="O21" s="4"/>
      <c r="P21" s="4"/>
      <c r="Q21" s="22"/>
    </row>
    <row r="22" spans="2:20" ht="15" hidden="1" customHeight="1" thickBot="1">
      <c r="B22" s="214"/>
      <c r="C22" s="29" t="s">
        <v>42</v>
      </c>
      <c r="D22" s="29"/>
      <c r="E22" s="27"/>
      <c r="F22" s="27"/>
      <c r="G22" s="23"/>
      <c r="H22" s="23"/>
      <c r="I22" s="23"/>
      <c r="J22" s="23"/>
      <c r="K22" s="10">
        <f>SUM(K18:K20)</f>
        <v>0</v>
      </c>
      <c r="L22" s="23"/>
      <c r="M22" s="23"/>
      <c r="N22" s="10">
        <f>SUM(N18:N20)</f>
        <v>0</v>
      </c>
      <c r="O22" s="4"/>
      <c r="P22" s="4"/>
      <c r="Q22" s="22"/>
    </row>
    <row r="23" spans="2:20" ht="6" hidden="1" customHeight="1">
      <c r="B23" s="214"/>
      <c r="C23" s="71"/>
      <c r="D23" s="29"/>
      <c r="E23" s="27"/>
      <c r="F23" s="27"/>
      <c r="G23" s="23"/>
      <c r="H23" s="23"/>
      <c r="I23" s="14"/>
      <c r="J23" s="14"/>
      <c r="K23" s="14"/>
      <c r="L23" s="14"/>
      <c r="M23" s="14"/>
      <c r="N23" s="15"/>
      <c r="O23" s="15"/>
      <c r="P23" s="23"/>
      <c r="Q23" s="22"/>
    </row>
    <row r="24" spans="2:20" ht="15" customHeight="1">
      <c r="B24" s="214"/>
      <c r="C24" s="71"/>
      <c r="D24" s="29"/>
      <c r="E24" s="27"/>
      <c r="F24" s="27"/>
      <c r="G24" s="23"/>
      <c r="H24" s="14"/>
      <c r="I24" s="15"/>
      <c r="J24" s="15"/>
      <c r="K24" s="15"/>
      <c r="L24" s="14"/>
      <c r="M24" s="23"/>
      <c r="N24" s="23"/>
      <c r="O24" s="5"/>
      <c r="P24" s="4"/>
      <c r="Q24" s="22"/>
    </row>
    <row r="25" spans="2:20" ht="15" customHeight="1">
      <c r="B25" s="214"/>
      <c r="C25" s="71"/>
      <c r="D25" s="29"/>
      <c r="E25" s="27"/>
      <c r="F25" s="27"/>
      <c r="G25" s="23"/>
      <c r="H25" s="14"/>
      <c r="I25" s="15"/>
      <c r="J25" s="15"/>
      <c r="K25" s="15"/>
      <c r="L25" s="14"/>
      <c r="M25" s="23"/>
      <c r="N25" s="23"/>
      <c r="O25" s="5"/>
      <c r="P25" s="4"/>
      <c r="Q25" s="22"/>
    </row>
    <row r="26" spans="2:20" ht="15" customHeight="1">
      <c r="B26" s="214"/>
      <c r="C26" s="71"/>
      <c r="D26" s="29"/>
      <c r="E26" s="27"/>
      <c r="F26" s="27"/>
      <c r="G26" s="23"/>
      <c r="H26" s="14"/>
      <c r="I26" s="15"/>
      <c r="J26" s="15"/>
      <c r="K26" s="15"/>
      <c r="L26" s="14"/>
      <c r="M26" s="23"/>
      <c r="N26" s="23"/>
      <c r="O26" s="5"/>
      <c r="P26" s="4"/>
      <c r="Q26" s="22"/>
    </row>
    <row r="27" spans="2:20" ht="15" customHeight="1">
      <c r="B27" s="214"/>
      <c r="C27" s="71"/>
      <c r="D27" s="29"/>
      <c r="E27" s="27"/>
      <c r="F27" s="27"/>
      <c r="G27" s="23"/>
      <c r="H27" s="14"/>
      <c r="I27" s="15"/>
      <c r="J27" s="15"/>
      <c r="K27" s="15"/>
      <c r="L27" s="14"/>
      <c r="M27" s="23"/>
      <c r="N27" s="23"/>
      <c r="O27" s="5"/>
      <c r="P27" s="4"/>
      <c r="Q27" s="22"/>
    </row>
    <row r="28" spans="2:20" ht="15" customHeight="1">
      <c r="B28" s="214"/>
      <c r="C28" s="71"/>
      <c r="D28" s="29"/>
      <c r="E28" s="27"/>
      <c r="F28" s="27"/>
      <c r="G28" s="23"/>
      <c r="H28" s="14"/>
      <c r="I28" s="15"/>
      <c r="J28" s="15"/>
      <c r="K28" s="15"/>
      <c r="L28" s="14"/>
      <c r="M28" s="23"/>
      <c r="N28" s="23"/>
      <c r="O28" s="5"/>
      <c r="P28" s="4"/>
      <c r="Q28" s="22"/>
    </row>
    <row r="29" spans="2:20" ht="15" customHeight="1">
      <c r="B29" s="214"/>
      <c r="C29" s="71"/>
      <c r="D29" s="29"/>
      <c r="E29" s="27"/>
      <c r="F29" s="27"/>
      <c r="G29" s="23"/>
      <c r="H29" s="14"/>
      <c r="I29" s="15"/>
      <c r="J29" s="15"/>
      <c r="K29" s="15"/>
      <c r="L29" s="14"/>
      <c r="M29" s="23"/>
      <c r="N29" s="23"/>
      <c r="O29" s="5"/>
      <c r="P29" s="4"/>
      <c r="Q29" s="22"/>
    </row>
    <row r="30" spans="2:20" ht="15" customHeight="1">
      <c r="B30" s="214"/>
      <c r="C30" s="71"/>
      <c r="D30" s="29"/>
      <c r="E30" s="27"/>
      <c r="F30" s="27"/>
      <c r="G30" s="23"/>
      <c r="H30" s="14"/>
      <c r="I30" s="15"/>
      <c r="J30" s="15"/>
      <c r="K30" s="15"/>
      <c r="L30" s="14"/>
      <c r="M30" s="23"/>
      <c r="N30" s="23"/>
      <c r="O30" s="5"/>
      <c r="P30" s="4"/>
      <c r="Q30" s="22"/>
    </row>
    <row r="31" spans="2:20" ht="15" customHeight="1">
      <c r="B31" s="214"/>
      <c r="C31" s="71"/>
      <c r="D31" s="29"/>
      <c r="E31" s="27"/>
      <c r="F31" s="27"/>
      <c r="G31" s="23"/>
      <c r="H31" s="14"/>
      <c r="I31" s="15"/>
      <c r="J31" s="15"/>
      <c r="K31" s="15"/>
      <c r="L31" s="14"/>
      <c r="M31" s="23"/>
      <c r="N31" s="23"/>
      <c r="O31" s="5"/>
      <c r="P31" s="4"/>
      <c r="Q31" s="22"/>
    </row>
    <row r="32" spans="2:20" ht="15" customHeight="1">
      <c r="B32" s="214"/>
      <c r="C32" s="71"/>
      <c r="D32" s="29"/>
      <c r="E32" s="27"/>
      <c r="F32" s="27"/>
      <c r="G32" s="23"/>
      <c r="H32" s="14"/>
      <c r="I32" s="15"/>
      <c r="J32" s="15"/>
      <c r="K32" s="15"/>
      <c r="L32" s="14"/>
      <c r="M32" s="23"/>
      <c r="N32" s="23"/>
      <c r="O32" s="5"/>
      <c r="P32" s="4"/>
      <c r="Q32" s="22"/>
    </row>
    <row r="33" spans="2:17" ht="15" customHeight="1">
      <c r="B33" s="140"/>
      <c r="C33" s="170"/>
      <c r="D33" s="271"/>
      <c r="E33" s="171"/>
      <c r="F33" s="171"/>
      <c r="G33" s="175"/>
      <c r="H33" s="172"/>
      <c r="I33" s="173"/>
      <c r="J33" s="173"/>
      <c r="K33" s="173"/>
      <c r="L33" s="172"/>
      <c r="M33" s="175"/>
      <c r="N33" s="175"/>
      <c r="O33" s="176"/>
      <c r="P33" s="177"/>
      <c r="Q33" s="141"/>
    </row>
    <row r="34" spans="2:17" ht="15" customHeight="1">
      <c r="B34" s="140"/>
      <c r="C34" s="170"/>
      <c r="D34" s="271"/>
      <c r="E34" s="171"/>
      <c r="F34" s="171"/>
      <c r="G34" s="175"/>
      <c r="H34" s="172"/>
      <c r="I34" s="173"/>
      <c r="J34" s="173"/>
      <c r="K34" s="173"/>
      <c r="L34" s="172"/>
      <c r="M34" s="175"/>
      <c r="N34" s="175"/>
      <c r="O34" s="176"/>
      <c r="P34" s="177"/>
      <c r="Q34" s="141"/>
    </row>
    <row r="35" spans="2:17" ht="15" customHeight="1">
      <c r="B35" s="140"/>
      <c r="C35" s="286"/>
      <c r="D35" s="271"/>
      <c r="E35" s="171"/>
      <c r="F35" s="171"/>
      <c r="G35" s="175"/>
      <c r="H35" s="172"/>
      <c r="I35" s="173"/>
      <c r="J35" s="173"/>
      <c r="K35" s="173"/>
      <c r="L35" s="172"/>
      <c r="M35" s="175"/>
      <c r="N35" s="175"/>
      <c r="O35" s="176"/>
      <c r="P35" s="177"/>
      <c r="Q35" s="141"/>
    </row>
    <row r="36" spans="2:17" ht="15" customHeight="1">
      <c r="B36" s="140"/>
      <c r="C36" s="286"/>
      <c r="D36" s="271"/>
      <c r="E36" s="171"/>
      <c r="F36" s="171"/>
      <c r="G36" s="175"/>
      <c r="H36" s="172"/>
      <c r="I36" s="173"/>
      <c r="J36" s="173"/>
      <c r="K36" s="173"/>
      <c r="L36" s="172"/>
      <c r="M36" s="175"/>
      <c r="N36" s="175"/>
      <c r="O36" s="176"/>
      <c r="P36" s="177"/>
      <c r="Q36" s="141"/>
    </row>
    <row r="37" spans="2:17" ht="15" customHeight="1">
      <c r="B37" s="140"/>
      <c r="C37" s="286"/>
      <c r="D37" s="271"/>
      <c r="E37" s="171"/>
      <c r="F37" s="171"/>
      <c r="G37" s="175"/>
      <c r="H37" s="172"/>
      <c r="I37" s="173"/>
      <c r="J37" s="173"/>
      <c r="K37" s="173"/>
      <c r="L37" s="172"/>
      <c r="M37" s="175"/>
      <c r="N37" s="175"/>
      <c r="O37" s="176"/>
      <c r="P37" s="177"/>
      <c r="Q37" s="141"/>
    </row>
    <row r="38" spans="2:17">
      <c r="B38" s="140"/>
      <c r="C38" s="170"/>
      <c r="D38" s="279"/>
      <c r="E38" s="151"/>
      <c r="F38" s="151"/>
      <c r="G38" s="151"/>
      <c r="H38" s="175"/>
      <c r="I38" s="168"/>
      <c r="J38" s="191" t="s">
        <v>22</v>
      </c>
      <c r="K38" s="191"/>
      <c r="L38" s="194"/>
      <c r="M38" s="194"/>
      <c r="N38" s="194"/>
      <c r="O38" s="194"/>
      <c r="P38" s="194"/>
      <c r="Q38" s="141"/>
    </row>
    <row r="39" spans="2:17">
      <c r="B39" s="140"/>
      <c r="C39" s="170"/>
      <c r="D39" s="279"/>
      <c r="E39" s="151"/>
      <c r="F39" s="151"/>
      <c r="G39" s="151"/>
      <c r="H39" s="175"/>
      <c r="I39" s="151"/>
      <c r="J39" s="161" t="s">
        <v>15</v>
      </c>
      <c r="K39" s="222"/>
      <c r="L39" s="194"/>
      <c r="M39" s="194"/>
      <c r="N39" s="194"/>
      <c r="O39" s="287" t="s">
        <v>14</v>
      </c>
      <c r="P39" s="288"/>
      <c r="Q39" s="141"/>
    </row>
    <row r="40" spans="2:17" ht="15.75" thickBot="1">
      <c r="B40" s="154"/>
      <c r="C40" s="155"/>
      <c r="D40" s="155"/>
      <c r="E40" s="155"/>
      <c r="F40" s="155"/>
      <c r="G40" s="155"/>
      <c r="H40" s="155"/>
      <c r="I40" s="155"/>
      <c r="J40" s="155"/>
      <c r="K40" s="155"/>
      <c r="L40" s="155"/>
      <c r="M40" s="155"/>
      <c r="N40" s="155"/>
      <c r="O40" s="155"/>
      <c r="P40" s="155"/>
      <c r="Q40" s="156"/>
    </row>
  </sheetData>
  <mergeCells count="5">
    <mergeCell ref="B3:Q3"/>
    <mergeCell ref="B4:Q4"/>
    <mergeCell ref="B5:Q5"/>
    <mergeCell ref="D10:M11"/>
    <mergeCell ref="B6:Q6"/>
  </mergeCells>
  <hyperlinks>
    <hyperlink ref="J39" location="'Participation Rate'!A1" display="Next Page"/>
    <hyperlink ref="O39" location="'Refuse Composition'!A1" display="Previous Page"/>
  </hyperlinks>
  <pageMargins left="0.7" right="0.7" top="0.75" bottom="0.75" header="0.3" footer="0.3"/>
  <pageSetup scale="79"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37</vt:i4>
      </vt:variant>
    </vt:vector>
  </HeadingPairs>
  <TitlesOfParts>
    <vt:vector size="65" baseType="lpstr">
      <vt:lpstr>Introduction</vt:lpstr>
      <vt:lpstr>User Guide</vt:lpstr>
      <vt:lpstr>Community Overiew</vt:lpstr>
      <vt:lpstr>Curbside Frequency</vt:lpstr>
      <vt:lpstr>Yard Trimming Overview</vt:lpstr>
      <vt:lpstr>Yard Trimming Overview SPT</vt:lpstr>
      <vt:lpstr>Refuse Overview</vt:lpstr>
      <vt:lpstr>Refuse Composition</vt:lpstr>
      <vt:lpstr>Targeted Organics Tonnage</vt:lpstr>
      <vt:lpstr>Participation Rate</vt:lpstr>
      <vt:lpstr>Capture Rate</vt:lpstr>
      <vt:lpstr>Tons per Year</vt:lpstr>
      <vt:lpstr>Collector</vt:lpstr>
      <vt:lpstr>Operational Impacts</vt:lpstr>
      <vt:lpstr>Equipment Impacts</vt:lpstr>
      <vt:lpstr>Personnel Impacts</vt:lpstr>
      <vt:lpstr>Fuel Impact</vt:lpstr>
      <vt:lpstr>Fuel Impact YT</vt:lpstr>
      <vt:lpstr>Fuel Impact NoYT</vt:lpstr>
      <vt:lpstr>Other Financial Impacts</vt:lpstr>
      <vt:lpstr>WARM Model</vt:lpstr>
      <vt:lpstr>Summary</vt:lpstr>
      <vt:lpstr>Results Comp of Organics</vt:lpstr>
      <vt:lpstr>Results Tonnage</vt:lpstr>
      <vt:lpstr>Results Financial</vt:lpstr>
      <vt:lpstr>Results GHG</vt:lpstr>
      <vt:lpstr>Program Summaries</vt:lpstr>
      <vt:lpstr>Acknowledgement</vt:lpstr>
      <vt:lpstr>as</vt:lpstr>
      <vt:lpstr>Acknowledgement!Print_Area</vt:lpstr>
      <vt:lpstr>'Capture Rate'!Print_Area</vt:lpstr>
      <vt:lpstr>Collector!Print_Area</vt:lpstr>
      <vt:lpstr>'Community Overiew'!Print_Area</vt:lpstr>
      <vt:lpstr>'Curbside Frequency'!Print_Area</vt:lpstr>
      <vt:lpstr>'Equipment Impacts'!Print_Area</vt:lpstr>
      <vt:lpstr>'Fuel Impact'!Print_Area</vt:lpstr>
      <vt:lpstr>'Fuel Impact NoYT'!Print_Area</vt:lpstr>
      <vt:lpstr>'Fuel Impact YT'!Print_Area</vt:lpstr>
      <vt:lpstr>Introduction!Print_Area</vt:lpstr>
      <vt:lpstr>'Operational Impacts'!Print_Area</vt:lpstr>
      <vt:lpstr>'Other Financial Impacts'!Print_Area</vt:lpstr>
      <vt:lpstr>'Participation Rate'!Print_Area</vt:lpstr>
      <vt:lpstr>'Personnel Impacts'!Print_Area</vt:lpstr>
      <vt:lpstr>'Program Summaries'!Print_Area</vt:lpstr>
      <vt:lpstr>'Refuse Composition'!Print_Area</vt:lpstr>
      <vt:lpstr>'Refuse Overview'!Print_Area</vt:lpstr>
      <vt:lpstr>'Results Comp of Organics'!Print_Area</vt:lpstr>
      <vt:lpstr>'Results Financial'!Print_Area</vt:lpstr>
      <vt:lpstr>'Results GHG'!Print_Area</vt:lpstr>
      <vt:lpstr>'Results Tonnage'!Print_Area</vt:lpstr>
      <vt:lpstr>Summary!Print_Area</vt:lpstr>
      <vt:lpstr>'Targeted Organics Tonnage'!Print_Area</vt:lpstr>
      <vt:lpstr>'Tons per Year'!Print_Area</vt:lpstr>
      <vt:lpstr>'User Guide'!Print_Area</vt:lpstr>
      <vt:lpstr>'WARM Model'!Print_Area</vt:lpstr>
      <vt:lpstr>'Yard Trimming Overview'!Print_Area</vt:lpstr>
      <vt:lpstr>'Yard Trimming Overview SPT'!Print_Area</vt:lpstr>
      <vt:lpstr>Collector!ProgramType</vt:lpstr>
      <vt:lpstr>'Yard Trimming Overview'!ProgramType</vt:lpstr>
      <vt:lpstr>'Yard Trimming Overview SPT'!ProgramType</vt:lpstr>
      <vt:lpstr>ProgramType</vt:lpstr>
      <vt:lpstr>terry</vt:lpstr>
      <vt:lpstr>'Curbside Frequency'!UniversalSubscription</vt:lpstr>
      <vt:lpstr>'Participation Rate'!UniversalSubscription</vt:lpstr>
      <vt:lpstr>'Refuse Overview'!UniversalSubscription</vt:lpstr>
    </vt:vector>
  </TitlesOfParts>
  <Company>SAIC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roofv</dc:creator>
  <cp:lastModifiedBy>roofv</cp:lastModifiedBy>
  <cp:lastPrinted>2011-10-03T14:24:45Z</cp:lastPrinted>
  <dcterms:created xsi:type="dcterms:W3CDTF">2011-04-28T13:09:02Z</dcterms:created>
  <dcterms:modified xsi:type="dcterms:W3CDTF">2011-10-18T15:55:19Z</dcterms:modified>
</cp:coreProperties>
</file>